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rkas.sharepoint.com/Kliendisuhted/ri ja halduslepingud/YLEP 2023/JUM/Tallinna Vangla/Linnaaru tee 5/Muudatus nr 6/"/>
    </mc:Choice>
  </mc:AlternateContent>
  <xr:revisionPtr revIDLastSave="325" documentId="8_{25CE1F4C-B77C-43A0-A565-5C3C8ED15917}" xr6:coauthVersionLast="47" xr6:coauthVersionMax="47" xr10:uidLastSave="{B882C695-8905-4D7E-8DE1-A8996B43EA03}"/>
  <bookViews>
    <workbookView xWindow="-110" yWindow="-110" windowWidth="19420" windowHeight="11620" tabRatio="797" xr2:uid="{00000000-000D-0000-FFFF-FFFF00000000}"/>
  </bookViews>
  <sheets>
    <sheet name="Lisa 3" sheetId="3" r:id="rId1"/>
    <sheet name="Annuiteetgraafik (2020 PP)" sheetId="5" r:id="rId2"/>
    <sheet name="Annuiteetgraafik (2021 PP)" sheetId="6" r:id="rId3"/>
    <sheet name="Annuiteetgraafik (2022 PP)" sheetId="7" r:id="rId4"/>
    <sheet name="Annuiteetgraafik (2023 PP)" sheetId="9"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3" l="1"/>
  <c r="B15" i="9"/>
  <c r="A15" i="9"/>
  <c r="D8" i="9"/>
  <c r="D9" i="9" s="1"/>
  <c r="E15" i="9" l="1"/>
  <c r="D15" i="9"/>
  <c r="F15" i="9" s="1"/>
  <c r="B16" i="9"/>
  <c r="C15" i="9"/>
  <c r="G15" i="9" s="1"/>
  <c r="A16" i="9" l="1"/>
  <c r="B17" i="9"/>
  <c r="E16" i="9"/>
  <c r="D16" i="9"/>
  <c r="F16" i="9" s="1"/>
  <c r="C16" i="9"/>
  <c r="G16" i="9" s="1"/>
  <c r="B18" i="9" l="1"/>
  <c r="D17" i="9"/>
  <c r="C17" i="9"/>
  <c r="A17" i="9"/>
  <c r="E17" i="9"/>
  <c r="G17" i="9" s="1"/>
  <c r="F17" i="9" l="1"/>
  <c r="A18" i="9"/>
  <c r="E18" i="9"/>
  <c r="D18" i="9"/>
  <c r="F18" i="9" s="1"/>
  <c r="C18" i="9"/>
  <c r="G18" i="9"/>
  <c r="B19" i="9"/>
  <c r="A19" i="9" l="1"/>
  <c r="B20" i="9"/>
  <c r="F19" i="9"/>
  <c r="E19" i="9"/>
  <c r="D19" i="9"/>
  <c r="C19" i="9"/>
  <c r="G19" i="9" s="1"/>
  <c r="D20" i="9" l="1"/>
  <c r="C20" i="9"/>
  <c r="B21" i="9"/>
  <c r="E20" i="9"/>
  <c r="G20" i="9" s="1"/>
  <c r="A20" i="9"/>
  <c r="F20" i="9" l="1"/>
  <c r="C21" i="9"/>
  <c r="E21" i="9"/>
  <c r="D21" i="9"/>
  <c r="F21" i="9" s="1"/>
  <c r="B22" i="9"/>
  <c r="G21" i="9"/>
  <c r="A21" i="9"/>
  <c r="E22" i="9" l="1"/>
  <c r="F22" i="9" s="1"/>
  <c r="A22" i="9"/>
  <c r="B23" i="9"/>
  <c r="D22" i="9"/>
  <c r="C22" i="9"/>
  <c r="G22" i="9" s="1"/>
  <c r="E23" i="9" l="1"/>
  <c r="B24" i="9"/>
  <c r="D23" i="9"/>
  <c r="F23" i="9" s="1"/>
  <c r="C23" i="9"/>
  <c r="G23" i="9" s="1"/>
  <c r="A23" i="9"/>
  <c r="C24" i="9" l="1"/>
  <c r="G24" i="9" s="1"/>
  <c r="A24" i="9"/>
  <c r="E24" i="9"/>
  <c r="D24" i="9"/>
  <c r="B25" i="9"/>
  <c r="F24" i="9"/>
  <c r="A25" i="9" l="1"/>
  <c r="G25" i="9"/>
  <c r="D25" i="9"/>
  <c r="B26" i="9"/>
  <c r="E25" i="9"/>
  <c r="F25" i="9" s="1"/>
  <c r="C25" i="9"/>
  <c r="B27" i="9" l="1"/>
  <c r="E26" i="9"/>
  <c r="D26" i="9"/>
  <c r="F26" i="9" s="1"/>
  <c r="C26" i="9"/>
  <c r="G26" i="9" s="1"/>
  <c r="A26" i="9"/>
  <c r="C27" i="9" l="1"/>
  <c r="B28" i="9"/>
  <c r="A27" i="9"/>
  <c r="E27" i="9"/>
  <c r="G27" i="9" s="1"/>
  <c r="D27" i="9"/>
  <c r="F27" i="9" s="1"/>
  <c r="A28" i="9" l="1"/>
  <c r="B29" i="9"/>
  <c r="E28" i="9"/>
  <c r="D28" i="9"/>
  <c r="F28" i="9" s="1"/>
  <c r="C28" i="9"/>
  <c r="G28" i="9" s="1"/>
  <c r="E29" i="9" l="1"/>
  <c r="D29" i="9"/>
  <c r="F29" i="9"/>
  <c r="B30" i="9"/>
  <c r="C29" i="9"/>
  <c r="G29" i="9" s="1"/>
  <c r="A29" i="9"/>
  <c r="D30" i="9" l="1"/>
  <c r="A30" i="9"/>
  <c r="B31" i="9"/>
  <c r="E30" i="9"/>
  <c r="F30" i="9" s="1"/>
  <c r="C30" i="9"/>
  <c r="G30" i="9" s="1"/>
  <c r="B32" i="9" l="1"/>
  <c r="C31" i="9"/>
  <c r="G31" i="9" s="1"/>
  <c r="A31" i="9"/>
  <c r="E31" i="9"/>
  <c r="D31" i="9"/>
  <c r="F31" i="9" s="1"/>
  <c r="E32" i="9" l="1"/>
  <c r="D32" i="9"/>
  <c r="F32" i="9" s="1"/>
  <c r="C32" i="9"/>
  <c r="G32" i="9" s="1"/>
  <c r="B33" i="9"/>
  <c r="A32" i="9"/>
  <c r="B34" i="9" l="1"/>
  <c r="E33" i="9"/>
  <c r="D33" i="9"/>
  <c r="F33" i="9" s="1"/>
  <c r="C33" i="9"/>
  <c r="G33" i="9" s="1"/>
  <c r="A33" i="9"/>
  <c r="A34" i="9" l="1"/>
  <c r="B35" i="9"/>
  <c r="E34" i="9"/>
  <c r="D34" i="9"/>
  <c r="F34" i="9" s="1"/>
  <c r="C34" i="9"/>
  <c r="G34" i="9" s="1"/>
  <c r="A35" i="9" l="1"/>
  <c r="E35" i="9"/>
  <c r="G35" i="9" s="1"/>
  <c r="D35" i="9"/>
  <c r="F35" i="9" s="1"/>
  <c r="C35" i="9"/>
  <c r="B36" i="9"/>
  <c r="D36" i="9" l="1"/>
  <c r="C36" i="9"/>
  <c r="B37" i="9"/>
  <c r="E36" i="9"/>
  <c r="G36" i="9" s="1"/>
  <c r="A36" i="9"/>
  <c r="F36" i="9" l="1"/>
  <c r="C37" i="9"/>
  <c r="B38" i="9"/>
  <c r="E37" i="9"/>
  <c r="G37" i="9" s="1"/>
  <c r="D37" i="9"/>
  <c r="F37" i="9" s="1"/>
  <c r="A37" i="9"/>
  <c r="E38" i="9" l="1"/>
  <c r="C38" i="9"/>
  <c r="A38" i="9"/>
  <c r="B39" i="9"/>
  <c r="G38" i="9"/>
  <c r="D38" i="9"/>
  <c r="F38" i="9" s="1"/>
  <c r="E39" i="9" l="1"/>
  <c r="A39" i="9"/>
  <c r="B40" i="9"/>
  <c r="D39" i="9"/>
  <c r="F39" i="9" s="1"/>
  <c r="C39" i="9"/>
  <c r="G39" i="9" s="1"/>
  <c r="B41" i="9" l="1"/>
  <c r="E40" i="9"/>
  <c r="D40" i="9"/>
  <c r="F40" i="9" s="1"/>
  <c r="C40" i="9"/>
  <c r="G40" i="9" s="1"/>
  <c r="A40" i="9"/>
  <c r="A41" i="9" l="1"/>
  <c r="C41" i="9"/>
  <c r="G41" i="9" s="1"/>
  <c r="B42" i="9"/>
  <c r="E41" i="9"/>
  <c r="D41" i="9"/>
  <c r="F41" i="9" s="1"/>
  <c r="B43" i="9" l="1"/>
  <c r="E42" i="9"/>
  <c r="D42" i="9"/>
  <c r="C42" i="9"/>
  <c r="A42" i="9"/>
  <c r="F42" i="9"/>
  <c r="G42" i="9"/>
  <c r="C43" i="9" l="1"/>
  <c r="B44" i="9"/>
  <c r="G43" i="9"/>
  <c r="E43" i="9"/>
  <c r="D43" i="9"/>
  <c r="F43" i="9" s="1"/>
  <c r="A43" i="9"/>
  <c r="A44" i="9" l="1"/>
  <c r="B45" i="9"/>
  <c r="E44" i="9"/>
  <c r="D44" i="9"/>
  <c r="F44" i="9" s="1"/>
  <c r="C44" i="9"/>
  <c r="G44" i="9" s="1"/>
  <c r="E45" i="9" l="1"/>
  <c r="D45" i="9"/>
  <c r="B46" i="9"/>
  <c r="F45" i="9"/>
  <c r="C45" i="9"/>
  <c r="G45" i="9" s="1"/>
  <c r="A45" i="9"/>
  <c r="D46" i="9" l="1"/>
  <c r="F46" i="9" s="1"/>
  <c r="G46" i="9"/>
  <c r="E46" i="9"/>
  <c r="C46" i="9"/>
  <c r="A46" i="9"/>
  <c r="B47" i="9"/>
  <c r="D47" i="9" l="1"/>
  <c r="F47" i="9" s="1"/>
  <c r="B48" i="9"/>
  <c r="E47" i="9"/>
  <c r="C47" i="9"/>
  <c r="G47" i="9" s="1"/>
  <c r="A47" i="9"/>
  <c r="B49" i="9" l="1"/>
  <c r="E48" i="9"/>
  <c r="G48" i="9" s="1"/>
  <c r="D48" i="9"/>
  <c r="F48" i="9" s="1"/>
  <c r="C48" i="9"/>
  <c r="A48" i="9"/>
  <c r="B50" i="9" l="1"/>
  <c r="E49" i="9"/>
  <c r="D49" i="9"/>
  <c r="C49" i="9"/>
  <c r="G49" i="9"/>
  <c r="F49" i="9"/>
  <c r="A49" i="9"/>
  <c r="A50" i="9" l="1"/>
  <c r="B51" i="9"/>
  <c r="D50" i="9"/>
  <c r="C50" i="9"/>
  <c r="E50" i="9"/>
  <c r="G50" i="9" s="1"/>
  <c r="F50" i="9" l="1"/>
  <c r="A51" i="9"/>
  <c r="B52" i="9"/>
  <c r="E51" i="9"/>
  <c r="D51" i="9"/>
  <c r="F51" i="9" s="1"/>
  <c r="C51" i="9"/>
  <c r="G51" i="9" s="1"/>
  <c r="D52" i="9" l="1"/>
  <c r="C52" i="9"/>
  <c r="E52" i="9"/>
  <c r="A52" i="9"/>
  <c r="B53" i="9"/>
  <c r="G52" i="9"/>
  <c r="F52" i="9"/>
  <c r="C53" i="9" l="1"/>
  <c r="G53" i="9"/>
  <c r="F53" i="9"/>
  <c r="E53" i="9"/>
  <c r="D53" i="9"/>
  <c r="A53" i="9"/>
  <c r="B54" i="9"/>
  <c r="E54" i="9" l="1"/>
  <c r="B55" i="9"/>
  <c r="D54" i="9"/>
  <c r="F54" i="9" s="1"/>
  <c r="A54" i="9"/>
  <c r="C54" i="9"/>
  <c r="G54" i="9" s="1"/>
  <c r="E55" i="9" l="1"/>
  <c r="C55" i="9"/>
  <c r="A55" i="9"/>
  <c r="B56" i="9"/>
  <c r="G55" i="9"/>
  <c r="D55" i="9"/>
  <c r="F55" i="9" s="1"/>
  <c r="B57" i="9" l="1"/>
  <c r="E56" i="9"/>
  <c r="D56" i="9"/>
  <c r="F56" i="9" s="1"/>
  <c r="C56" i="9"/>
  <c r="G56" i="9" s="1"/>
  <c r="A56" i="9"/>
  <c r="A57" i="9" l="1"/>
  <c r="B58" i="9"/>
  <c r="E57" i="9"/>
  <c r="D57" i="9"/>
  <c r="F57" i="9" s="1"/>
  <c r="C57" i="9"/>
  <c r="G57" i="9" s="1"/>
  <c r="B59" i="9" l="1"/>
  <c r="A58" i="9"/>
  <c r="E58" i="9"/>
  <c r="D58" i="9"/>
  <c r="F58" i="9" s="1"/>
  <c r="C58" i="9"/>
  <c r="G58" i="9" s="1"/>
  <c r="C59" i="9" l="1"/>
  <c r="B60" i="9"/>
  <c r="E59" i="9"/>
  <c r="G59" i="9" s="1"/>
  <c r="D59" i="9"/>
  <c r="F59" i="9" s="1"/>
  <c r="A59" i="9"/>
  <c r="E60" i="9" l="1"/>
  <c r="G60" i="9" s="1"/>
  <c r="D60" i="9"/>
  <c r="B61" i="9"/>
  <c r="C60" i="9"/>
  <c r="A60" i="9"/>
  <c r="E61" i="9" l="1"/>
  <c r="D61" i="9"/>
  <c r="F61" i="9"/>
  <c r="C61" i="9"/>
  <c r="A61" i="9"/>
  <c r="B62" i="9"/>
  <c r="G61" i="9"/>
  <c r="F60" i="9"/>
  <c r="D62" i="9" l="1"/>
  <c r="B63" i="9"/>
  <c r="C62" i="9"/>
  <c r="E62" i="9"/>
  <c r="G62" i="9" s="1"/>
  <c r="A62" i="9"/>
  <c r="F62" i="9" l="1"/>
  <c r="E63" i="9"/>
  <c r="D63" i="9"/>
  <c r="F63" i="9" s="1"/>
  <c r="C63" i="9"/>
  <c r="G63" i="9" s="1"/>
  <c r="B64" i="9"/>
  <c r="A63" i="9"/>
  <c r="B65" i="9" l="1"/>
  <c r="E64" i="9"/>
  <c r="D64" i="9"/>
  <c r="F64" i="9" s="1"/>
  <c r="C64" i="9"/>
  <c r="G64" i="9" s="1"/>
  <c r="A64" i="9"/>
  <c r="B66" i="9" l="1"/>
  <c r="A65" i="9"/>
  <c r="E65" i="9"/>
  <c r="D65" i="9"/>
  <c r="F65" i="9" s="1"/>
  <c r="C65" i="9"/>
  <c r="G65" i="9" s="1"/>
  <c r="A66" i="9" l="1"/>
  <c r="E66" i="9"/>
  <c r="D66" i="9"/>
  <c r="C66" i="9"/>
  <c r="G66" i="9" s="1"/>
  <c r="B67" i="9"/>
  <c r="F66" i="9"/>
  <c r="A67" i="9" l="1"/>
  <c r="B68" i="9"/>
  <c r="E67" i="9"/>
  <c r="D67" i="9"/>
  <c r="F67" i="9" s="1"/>
  <c r="C67" i="9"/>
  <c r="G67" i="9" s="1"/>
  <c r="D68" i="9" l="1"/>
  <c r="C68" i="9"/>
  <c r="B69" i="9"/>
  <c r="E68" i="9"/>
  <c r="G68" i="9" s="1"/>
  <c r="A68" i="9"/>
  <c r="F68" i="9" l="1"/>
  <c r="C69" i="9"/>
  <c r="D69" i="9"/>
  <c r="A69" i="9"/>
  <c r="B70" i="9"/>
  <c r="E69" i="9"/>
  <c r="G69" i="9" s="1"/>
  <c r="F69" i="9" l="1"/>
  <c r="E70" i="9"/>
  <c r="A70" i="9"/>
  <c r="B71" i="9"/>
  <c r="D70" i="9"/>
  <c r="F70" i="9" s="1"/>
  <c r="C70" i="9"/>
  <c r="G70" i="9" s="1"/>
  <c r="E71" i="9" l="1"/>
  <c r="B72" i="9"/>
  <c r="D71" i="9"/>
  <c r="F71" i="9" s="1"/>
  <c r="C71" i="9"/>
  <c r="G71" i="9" s="1"/>
  <c r="A71" i="9"/>
  <c r="A72" i="9" l="1"/>
  <c r="E72" i="9"/>
  <c r="D72" i="9"/>
  <c r="F72" i="9" s="1"/>
  <c r="C72" i="9"/>
  <c r="G72" i="9" s="1"/>
  <c r="B73" i="9"/>
  <c r="A73" i="9" l="1"/>
  <c r="E73" i="9"/>
  <c r="B74" i="9"/>
  <c r="D73" i="9"/>
  <c r="F73" i="9" s="1"/>
  <c r="C73" i="9"/>
  <c r="G73" i="9" s="1"/>
  <c r="B75" i="9" l="1"/>
  <c r="E74" i="9"/>
  <c r="D74" i="9"/>
  <c r="F74" i="9" s="1"/>
  <c r="C74" i="9"/>
  <c r="G74" i="9" s="1"/>
  <c r="A74" i="9"/>
  <c r="C75" i="9" l="1"/>
  <c r="B76" i="9"/>
  <c r="G75" i="9"/>
  <c r="F75" i="9"/>
  <c r="E75" i="9"/>
  <c r="D75" i="9"/>
  <c r="A75" i="9"/>
  <c r="B77" i="9" l="1"/>
  <c r="D76" i="9"/>
  <c r="C76" i="9"/>
  <c r="A76" i="9"/>
  <c r="G76" i="9"/>
  <c r="F76" i="9"/>
  <c r="E76" i="9"/>
  <c r="E77" i="9" l="1"/>
  <c r="D77" i="9"/>
  <c r="G77" i="9"/>
  <c r="F77" i="9"/>
  <c r="C77" i="9"/>
  <c r="A77" i="9"/>
  <c r="B78" i="9"/>
  <c r="D78" i="9" l="1"/>
  <c r="C78" i="9"/>
  <c r="B79" i="9"/>
  <c r="G78" i="9"/>
  <c r="F78" i="9"/>
  <c r="E78" i="9"/>
  <c r="A78" i="9"/>
  <c r="G79" i="9" l="1"/>
  <c r="F79" i="9"/>
  <c r="B80" i="9"/>
  <c r="E79" i="9"/>
  <c r="D79" i="9"/>
  <c r="C79" i="9"/>
  <c r="A79" i="9"/>
  <c r="F80" i="9" l="1"/>
  <c r="E80" i="9"/>
  <c r="G80" i="9"/>
  <c r="D80" i="9"/>
  <c r="C80" i="9"/>
  <c r="A80" i="9"/>
  <c r="B81" i="9"/>
  <c r="B82" i="9" l="1"/>
  <c r="A81" i="9"/>
  <c r="E81" i="9"/>
  <c r="G81" i="9"/>
  <c r="F81" i="9"/>
  <c r="D81" i="9"/>
  <c r="C81" i="9"/>
  <c r="A82" i="9" l="1"/>
  <c r="G82" i="9"/>
  <c r="B83" i="9"/>
  <c r="F82" i="9"/>
  <c r="E82" i="9"/>
  <c r="D82" i="9"/>
  <c r="C82" i="9"/>
  <c r="A83" i="9" l="1"/>
  <c r="G83" i="9"/>
  <c r="F83" i="9"/>
  <c r="E83" i="9"/>
  <c r="D83" i="9"/>
  <c r="B84" i="9"/>
  <c r="C83" i="9"/>
  <c r="D84" i="9" l="1"/>
  <c r="C84" i="9"/>
  <c r="B85" i="9"/>
  <c r="F84" i="9"/>
  <c r="E84" i="9"/>
  <c r="A84" i="9"/>
  <c r="G84" i="9"/>
  <c r="C85" i="9" l="1"/>
  <c r="E85" i="9"/>
  <c r="B86" i="9"/>
  <c r="G85" i="9"/>
  <c r="F85" i="9"/>
  <c r="D85" i="9"/>
  <c r="A85" i="9"/>
  <c r="F86" i="9" l="1"/>
  <c r="E86" i="9"/>
  <c r="G86" i="9"/>
  <c r="D86" i="9"/>
  <c r="C86" i="9"/>
  <c r="B87" i="9"/>
  <c r="A86" i="9"/>
  <c r="E87" i="9" l="1"/>
  <c r="D87" i="9"/>
  <c r="A87" i="9"/>
  <c r="B88" i="9"/>
  <c r="G87" i="9"/>
  <c r="F87" i="9"/>
  <c r="C87" i="9"/>
  <c r="G88" i="9" l="1"/>
  <c r="D88" i="9"/>
  <c r="C88" i="9"/>
  <c r="A88" i="9"/>
  <c r="B89" i="9"/>
  <c r="F88" i="9"/>
  <c r="E88" i="9"/>
  <c r="A89" i="9" l="1"/>
  <c r="G89" i="9"/>
  <c r="F89" i="9"/>
  <c r="B90" i="9"/>
  <c r="E89" i="9"/>
  <c r="D89" i="9"/>
  <c r="C89" i="9"/>
  <c r="B91" i="9" l="1"/>
  <c r="A90" i="9"/>
  <c r="G90" i="9"/>
  <c r="F90" i="9"/>
  <c r="E90" i="9"/>
  <c r="D90" i="9"/>
  <c r="C90" i="9"/>
  <c r="C91" i="9" l="1"/>
  <c r="B92" i="9"/>
  <c r="G91" i="9"/>
  <c r="F91" i="9"/>
  <c r="E91" i="9"/>
  <c r="D91" i="9"/>
  <c r="A91" i="9"/>
  <c r="A92" i="9" l="1"/>
  <c r="G92" i="9"/>
  <c r="F92" i="9"/>
  <c r="E92" i="9"/>
  <c r="D92" i="9"/>
  <c r="C92" i="9"/>
  <c r="B93" i="9"/>
  <c r="E93" i="9" l="1"/>
  <c r="D93" i="9"/>
  <c r="A93" i="9"/>
  <c r="G93" i="9"/>
  <c r="B94" i="9"/>
  <c r="F93" i="9"/>
  <c r="C93" i="9"/>
  <c r="D94" i="9" l="1"/>
  <c r="C94" i="9"/>
  <c r="B95" i="9"/>
  <c r="G94" i="9"/>
  <c r="F94" i="9"/>
  <c r="E94" i="9"/>
  <c r="A94" i="9"/>
  <c r="G95" i="9" l="1"/>
  <c r="F95" i="9"/>
  <c r="B96" i="9"/>
  <c r="E95" i="9"/>
  <c r="D95" i="9"/>
  <c r="C95" i="9"/>
  <c r="A95" i="9"/>
  <c r="F96" i="9" l="1"/>
  <c r="E96" i="9"/>
  <c r="A96" i="9"/>
  <c r="G96" i="9"/>
  <c r="D96" i="9"/>
  <c r="C96" i="9"/>
  <c r="B97" i="9"/>
  <c r="B98" i="9" l="1"/>
  <c r="E97" i="9"/>
  <c r="A97" i="9"/>
  <c r="G97" i="9"/>
  <c r="F97" i="9"/>
  <c r="D97" i="9"/>
  <c r="C97" i="9"/>
  <c r="A98" i="9" l="1"/>
  <c r="G98" i="9"/>
  <c r="B99" i="9"/>
  <c r="F98" i="9"/>
  <c r="E98" i="9"/>
  <c r="D98" i="9"/>
  <c r="C98" i="9"/>
  <c r="A99" i="9" l="1"/>
  <c r="C99" i="9"/>
  <c r="B100" i="9"/>
  <c r="G99" i="9"/>
  <c r="F99" i="9"/>
  <c r="E99" i="9"/>
  <c r="D99" i="9"/>
  <c r="D100" i="9" l="1"/>
  <c r="C100" i="9"/>
  <c r="B101" i="9"/>
  <c r="F100" i="9"/>
  <c r="E100" i="9"/>
  <c r="A100" i="9"/>
  <c r="G100" i="9"/>
  <c r="C101" i="9" l="1"/>
  <c r="B102" i="9"/>
  <c r="G101" i="9"/>
  <c r="F101" i="9"/>
  <c r="E101" i="9"/>
  <c r="D101" i="9"/>
  <c r="A101" i="9"/>
  <c r="F102" i="9" l="1"/>
  <c r="E102" i="9"/>
  <c r="A102" i="9"/>
  <c r="B103" i="9"/>
  <c r="G102" i="9"/>
  <c r="D102" i="9"/>
  <c r="C102" i="9"/>
  <c r="E103" i="9" l="1"/>
  <c r="D103" i="9"/>
  <c r="B104" i="9"/>
  <c r="G103" i="9"/>
  <c r="F103" i="9"/>
  <c r="C103" i="9"/>
  <c r="A103" i="9"/>
  <c r="G104" i="9" l="1"/>
  <c r="B105" i="9"/>
  <c r="F104" i="9"/>
  <c r="E104" i="9"/>
  <c r="D104" i="9"/>
  <c r="C104" i="9"/>
  <c r="A104" i="9"/>
  <c r="A105" i="9" l="1"/>
  <c r="G105" i="9"/>
  <c r="F105" i="9"/>
  <c r="C105" i="9"/>
  <c r="B106" i="9"/>
  <c r="D105" i="9"/>
  <c r="E105" i="9"/>
  <c r="B107" i="9" l="1"/>
  <c r="G106" i="9"/>
  <c r="F106" i="9"/>
  <c r="E106" i="9"/>
  <c r="D106" i="9"/>
  <c r="C106" i="9"/>
  <c r="A106" i="9"/>
  <c r="C107" i="9" l="1"/>
  <c r="B108" i="9"/>
  <c r="G107" i="9"/>
  <c r="F107" i="9"/>
  <c r="E107" i="9"/>
  <c r="D107" i="9"/>
  <c r="A107" i="9"/>
  <c r="A108" i="9" l="1"/>
  <c r="D108" i="9"/>
  <c r="C108" i="9"/>
  <c r="G108" i="9"/>
  <c r="F108" i="9"/>
  <c r="E108" i="9"/>
  <c r="B109" i="9"/>
  <c r="E109" i="9" l="1"/>
  <c r="D109" i="9"/>
  <c r="G109" i="9"/>
  <c r="A109" i="9"/>
  <c r="B110" i="9"/>
  <c r="F109" i="9"/>
  <c r="C109" i="9"/>
  <c r="D110" i="9" l="1"/>
  <c r="C110" i="9"/>
  <c r="B111" i="9"/>
  <c r="G110" i="9"/>
  <c r="F110" i="9"/>
  <c r="E110" i="9"/>
  <c r="A110" i="9"/>
  <c r="G111" i="9" l="1"/>
  <c r="F111" i="9"/>
  <c r="C111" i="9"/>
  <c r="A111" i="9"/>
  <c r="B112" i="9"/>
  <c r="E111" i="9"/>
  <c r="D111" i="9"/>
  <c r="F112" i="9" l="1"/>
  <c r="E112" i="9"/>
  <c r="G112" i="9"/>
  <c r="D112" i="9"/>
  <c r="C112" i="9"/>
  <c r="A112" i="9"/>
  <c r="B113" i="9"/>
  <c r="B114" i="9" l="1"/>
  <c r="G113" i="9"/>
  <c r="F113" i="9"/>
  <c r="E113" i="9"/>
  <c r="A113" i="9"/>
  <c r="D113" i="9"/>
  <c r="C113" i="9"/>
  <c r="A114" i="9" l="1"/>
  <c r="G114" i="9"/>
  <c r="D114" i="9"/>
  <c r="C114" i="9"/>
  <c r="B115" i="9"/>
  <c r="F114" i="9"/>
  <c r="E114" i="9"/>
  <c r="A115" i="9" l="1"/>
  <c r="B116" i="9"/>
  <c r="G115" i="9"/>
  <c r="F115" i="9"/>
  <c r="E115" i="9"/>
  <c r="D115" i="9"/>
  <c r="C115" i="9"/>
  <c r="D116" i="9" l="1"/>
  <c r="C116" i="9"/>
  <c r="B117" i="9"/>
  <c r="G116" i="9"/>
  <c r="F116" i="9"/>
  <c r="E116" i="9"/>
  <c r="A116" i="9"/>
  <c r="C117" i="9" l="1"/>
  <c r="E117" i="9"/>
  <c r="D117" i="9"/>
  <c r="A117" i="9"/>
  <c r="B118" i="9"/>
  <c r="G117" i="9"/>
  <c r="F117" i="9"/>
  <c r="F118" i="9" l="1"/>
  <c r="E118" i="9"/>
  <c r="B119" i="9"/>
  <c r="G118" i="9"/>
  <c r="D118" i="9"/>
  <c r="C118" i="9"/>
  <c r="A118" i="9"/>
  <c r="E119" i="9" l="1"/>
  <c r="D119" i="9"/>
  <c r="B120" i="9"/>
  <c r="G119" i="9"/>
  <c r="F119" i="9"/>
  <c r="C119" i="9"/>
  <c r="A119" i="9"/>
  <c r="G120" i="9" l="1"/>
  <c r="D120" i="9"/>
  <c r="C120" i="9"/>
  <c r="A120" i="9"/>
  <c r="B121" i="9"/>
  <c r="F120" i="9"/>
  <c r="E120" i="9"/>
  <c r="A121" i="9" l="1"/>
  <c r="G121" i="9"/>
  <c r="F121" i="9"/>
  <c r="B122" i="9"/>
  <c r="C121" i="9"/>
  <c r="E121" i="9"/>
  <c r="D121" i="9"/>
  <c r="B123" i="9" l="1"/>
  <c r="G122" i="9"/>
  <c r="F122" i="9"/>
  <c r="E122" i="9"/>
  <c r="D122" i="9"/>
  <c r="C122" i="9"/>
  <c r="A122" i="9"/>
  <c r="C123" i="9" l="1"/>
  <c r="B124" i="9"/>
  <c r="E123" i="9"/>
  <c r="D123" i="9"/>
  <c r="A123" i="9"/>
  <c r="G123" i="9"/>
  <c r="F123" i="9"/>
  <c r="A124" i="9" l="1"/>
  <c r="G124" i="9"/>
  <c r="F124" i="9"/>
  <c r="E124" i="9"/>
  <c r="D124" i="9"/>
  <c r="C124" i="9"/>
  <c r="B125" i="9"/>
  <c r="E125" i="9" l="1"/>
  <c r="D125" i="9"/>
  <c r="B126" i="9"/>
  <c r="G125" i="9"/>
  <c r="A125" i="9"/>
  <c r="F125" i="9"/>
  <c r="C125" i="9"/>
  <c r="D126" i="9" l="1"/>
  <c r="C126" i="9"/>
  <c r="F126" i="9"/>
  <c r="E126" i="9"/>
  <c r="A126" i="9"/>
  <c r="B127" i="9"/>
  <c r="G126" i="9"/>
  <c r="G127" i="9" l="1"/>
  <c r="F127" i="9"/>
  <c r="B128" i="9"/>
  <c r="E127" i="9"/>
  <c r="D127" i="9"/>
  <c r="C127" i="9"/>
  <c r="A127" i="9"/>
  <c r="F128" i="9" l="1"/>
  <c r="E128" i="9"/>
  <c r="B129" i="9"/>
  <c r="G128" i="9"/>
  <c r="D128" i="9"/>
  <c r="C128" i="9"/>
  <c r="A128" i="9"/>
  <c r="B130" i="9" l="1"/>
  <c r="E129" i="9"/>
  <c r="D129" i="9"/>
  <c r="C129" i="9"/>
  <c r="A129" i="9"/>
  <c r="G129" i="9"/>
  <c r="F129" i="9"/>
  <c r="A130" i="9" l="1"/>
  <c r="G130" i="9"/>
  <c r="D130" i="9"/>
  <c r="B131" i="9"/>
  <c r="F130" i="9"/>
  <c r="E130" i="9"/>
  <c r="C130" i="9"/>
  <c r="A131" i="9" l="1"/>
  <c r="B132" i="9"/>
  <c r="G131" i="9"/>
  <c r="F131" i="9"/>
  <c r="E131" i="9"/>
  <c r="D131" i="9"/>
  <c r="C131" i="9"/>
  <c r="D132" i="9" l="1"/>
  <c r="C132" i="9"/>
  <c r="B133" i="9"/>
  <c r="F132" i="9"/>
  <c r="E132" i="9"/>
  <c r="A132" i="9"/>
  <c r="G132" i="9"/>
  <c r="C133" i="9" l="1"/>
  <c r="B134" i="9"/>
  <c r="E133" i="9"/>
  <c r="D133" i="9"/>
  <c r="A133" i="9"/>
  <c r="G133" i="9"/>
  <c r="F133" i="9"/>
  <c r="F134" i="9" l="1"/>
  <c r="E134" i="9"/>
  <c r="B135" i="9"/>
  <c r="G134" i="9"/>
  <c r="D134" i="9"/>
  <c r="C134" i="9"/>
  <c r="A134" i="9"/>
  <c r="E135" i="9" l="1"/>
  <c r="D135" i="9"/>
  <c r="G135" i="9"/>
  <c r="F135" i="9"/>
  <c r="C135" i="9"/>
  <c r="B136" i="9"/>
  <c r="A135" i="9"/>
  <c r="G136" i="9" l="1"/>
  <c r="B137" i="9"/>
  <c r="F136" i="9"/>
  <c r="E136" i="9"/>
  <c r="D136" i="9"/>
  <c r="C136" i="9"/>
  <c r="A136" i="9"/>
  <c r="A137" i="9" l="1"/>
  <c r="G137" i="9"/>
  <c r="F137" i="9"/>
  <c r="B138" i="9"/>
  <c r="C137" i="9"/>
  <c r="E137" i="9"/>
  <c r="D137" i="9"/>
  <c r="B139" i="9" l="1"/>
  <c r="F138" i="9"/>
  <c r="E138" i="9"/>
  <c r="D138" i="9"/>
  <c r="C138" i="9"/>
  <c r="G138" i="9"/>
  <c r="A138" i="9"/>
  <c r="C139" i="9" l="1"/>
  <c r="B140" i="9"/>
  <c r="G139" i="9"/>
  <c r="F139" i="9"/>
  <c r="E139" i="9"/>
  <c r="D139" i="9"/>
  <c r="A139" i="9"/>
  <c r="A140" i="9" l="1"/>
  <c r="B141" i="9"/>
  <c r="G140" i="9"/>
  <c r="F140" i="9"/>
  <c r="E140" i="9"/>
  <c r="D140" i="9"/>
  <c r="C140" i="9"/>
  <c r="E18" i="3"/>
  <c r="E141" i="9" l="1"/>
  <c r="D141" i="9"/>
  <c r="G141" i="9"/>
  <c r="F141" i="9"/>
  <c r="C141" i="9"/>
  <c r="A141" i="9"/>
  <c r="B142" i="9"/>
  <c r="E19" i="3"/>
  <c r="E16" i="3"/>
  <c r="F16" i="3"/>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F15" i="7"/>
  <c r="F17" i="3" s="1"/>
  <c r="E17" i="3" s="1"/>
  <c r="E15" i="7"/>
  <c r="C15" i="7"/>
  <c r="D15" i="7" s="1"/>
  <c r="A15" i="7"/>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D9" i="7"/>
  <c r="D8" i="7"/>
  <c r="D142" i="9" l="1"/>
  <c r="C142" i="9"/>
  <c r="F142" i="9"/>
  <c r="B143" i="9"/>
  <c r="G142" i="9"/>
  <c r="E142" i="9"/>
  <c r="A142" i="9"/>
  <c r="F16" i="7"/>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G15" i="7"/>
  <c r="C16" i="7" s="1"/>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E15" i="6"/>
  <c r="C15" i="6"/>
  <c r="D15"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D9" i="6"/>
  <c r="D8" i="6"/>
  <c r="E14" i="3"/>
  <c r="F15" i="3"/>
  <c r="F24" i="3" s="1"/>
  <c r="E20" i="3"/>
  <c r="E21" i="3"/>
  <c r="E22" i="3"/>
  <c r="E23" i="3"/>
  <c r="E28" i="3"/>
  <c r="E29" i="3"/>
  <c r="E30" i="3"/>
  <c r="E31" i="3"/>
  <c r="E32" i="3"/>
  <c r="F33" i="3"/>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E15" i="5"/>
  <c r="C15" i="5"/>
  <c r="A15" i="5"/>
  <c r="D8" i="5"/>
  <c r="D9" i="5"/>
  <c r="G15" i="5"/>
  <c r="C16" i="5"/>
  <c r="D15" i="5"/>
  <c r="D16" i="5"/>
  <c r="G16" i="5"/>
  <c r="C17" i="5"/>
  <c r="G17" i="5"/>
  <c r="C18" i="5"/>
  <c r="D17" i="5"/>
  <c r="G18" i="5"/>
  <c r="C19" i="5"/>
  <c r="D18" i="5"/>
  <c r="G19" i="5"/>
  <c r="C20" i="5"/>
  <c r="D19" i="5"/>
  <c r="G20" i="5"/>
  <c r="C21" i="5"/>
  <c r="D20" i="5"/>
  <c r="D21" i="5"/>
  <c r="G21" i="5"/>
  <c r="C22" i="5"/>
  <c r="G22" i="5"/>
  <c r="C23" i="5"/>
  <c r="D22" i="5"/>
  <c r="G23" i="5"/>
  <c r="C24" i="5"/>
  <c r="D23" i="5"/>
  <c r="G24" i="5"/>
  <c r="C25" i="5"/>
  <c r="D24" i="5"/>
  <c r="G25" i="5"/>
  <c r="C26" i="5"/>
  <c r="D25" i="5"/>
  <c r="G26" i="5"/>
  <c r="C27" i="5"/>
  <c r="D26" i="5"/>
  <c r="G27" i="5"/>
  <c r="C28" i="5"/>
  <c r="D27" i="5"/>
  <c r="G28" i="5"/>
  <c r="C29" i="5"/>
  <c r="D28" i="5"/>
  <c r="G29" i="5"/>
  <c r="C30" i="5"/>
  <c r="D29" i="5"/>
  <c r="G30" i="5"/>
  <c r="C31" i="5"/>
  <c r="D30" i="5"/>
  <c r="G31" i="5"/>
  <c r="C32" i="5"/>
  <c r="D31" i="5"/>
  <c r="G32" i="5"/>
  <c r="C33" i="5"/>
  <c r="D32" i="5"/>
  <c r="G33" i="5"/>
  <c r="C34" i="5"/>
  <c r="D33" i="5"/>
  <c r="D34" i="5"/>
  <c r="G34" i="5"/>
  <c r="C35" i="5"/>
  <c r="G35" i="5"/>
  <c r="C36" i="5"/>
  <c r="D35" i="5"/>
  <c r="G36" i="5"/>
  <c r="C37" i="5"/>
  <c r="D36" i="5"/>
  <c r="G37" i="5"/>
  <c r="C38" i="5"/>
  <c r="D37" i="5"/>
  <c r="G38" i="5"/>
  <c r="C39" i="5"/>
  <c r="D38" i="5"/>
  <c r="G39" i="5"/>
  <c r="C40" i="5"/>
  <c r="D39" i="5"/>
  <c r="G40" i="5"/>
  <c r="C41" i="5"/>
  <c r="D40" i="5"/>
  <c r="G41" i="5"/>
  <c r="C42" i="5"/>
  <c r="D41" i="5"/>
  <c r="G42" i="5"/>
  <c r="C43" i="5"/>
  <c r="D42" i="5"/>
  <c r="G43" i="5"/>
  <c r="C44" i="5"/>
  <c r="D43" i="5"/>
  <c r="G44" i="5"/>
  <c r="C45" i="5"/>
  <c r="D44" i="5"/>
  <c r="D45" i="5"/>
  <c r="G45" i="5"/>
  <c r="C46" i="5"/>
  <c r="G46" i="5"/>
  <c r="C47" i="5"/>
  <c r="D46" i="5"/>
  <c r="G47" i="5"/>
  <c r="C48" i="5"/>
  <c r="D47" i="5"/>
  <c r="G48" i="5"/>
  <c r="C49" i="5"/>
  <c r="D48" i="5"/>
  <c r="G49" i="5"/>
  <c r="C50" i="5"/>
  <c r="D49" i="5"/>
  <c r="G50" i="5"/>
  <c r="C51" i="5"/>
  <c r="D50" i="5"/>
  <c r="G51" i="5"/>
  <c r="C52" i="5"/>
  <c r="D51" i="5"/>
  <c r="G52" i="5"/>
  <c r="C53" i="5"/>
  <c r="D52" i="5"/>
  <c r="G53" i="5"/>
  <c r="C54" i="5"/>
  <c r="D53" i="5"/>
  <c r="D54" i="5"/>
  <c r="G54" i="5"/>
  <c r="C55" i="5"/>
  <c r="G55" i="5"/>
  <c r="C56" i="5"/>
  <c r="D55" i="5"/>
  <c r="G56" i="5"/>
  <c r="C57" i="5"/>
  <c r="D56" i="5"/>
  <c r="G57" i="5"/>
  <c r="C58" i="5"/>
  <c r="D57" i="5"/>
  <c r="G58" i="5"/>
  <c r="C59" i="5"/>
  <c r="D58" i="5"/>
  <c r="G59" i="5"/>
  <c r="C60" i="5"/>
  <c r="D59" i="5"/>
  <c r="G60" i="5"/>
  <c r="C61" i="5"/>
  <c r="D60" i="5"/>
  <c r="G61" i="5"/>
  <c r="C62" i="5"/>
  <c r="D61" i="5"/>
  <c r="G62" i="5"/>
  <c r="C63" i="5"/>
  <c r="D62" i="5"/>
  <c r="G63" i="5"/>
  <c r="C64" i="5"/>
  <c r="D63" i="5"/>
  <c r="G64" i="5"/>
  <c r="C65" i="5"/>
  <c r="D64" i="5"/>
  <c r="D65" i="5"/>
  <c r="G65" i="5"/>
  <c r="C66" i="5"/>
  <c r="G66" i="5"/>
  <c r="C67" i="5"/>
  <c r="D66" i="5"/>
  <c r="G67" i="5"/>
  <c r="C68" i="5"/>
  <c r="D67" i="5"/>
  <c r="G68" i="5"/>
  <c r="C69" i="5"/>
  <c r="D68" i="5"/>
  <c r="G69" i="5"/>
  <c r="C70" i="5"/>
  <c r="D69" i="5"/>
  <c r="D70" i="5"/>
  <c r="G70" i="5"/>
  <c r="C71" i="5"/>
  <c r="G71" i="5"/>
  <c r="C72" i="5"/>
  <c r="D71" i="5"/>
  <c r="G72" i="5"/>
  <c r="C73" i="5"/>
  <c r="D72" i="5"/>
  <c r="G73" i="5"/>
  <c r="C74" i="5"/>
  <c r="D73" i="5"/>
  <c r="G74" i="5"/>
  <c r="D74" i="5"/>
  <c r="G15" i="6"/>
  <c r="C16" i="6"/>
  <c r="D16" i="6"/>
  <c r="G16" i="6"/>
  <c r="C17" i="6"/>
  <c r="D17" i="6"/>
  <c r="G17" i="6"/>
  <c r="C18" i="6"/>
  <c r="D18" i="6"/>
  <c r="G18" i="6"/>
  <c r="C19" i="6"/>
  <c r="G19" i="6"/>
  <c r="C20" i="6"/>
  <c r="D19" i="6"/>
  <c r="D20" i="6"/>
  <c r="G20" i="6"/>
  <c r="C21" i="6"/>
  <c r="D21" i="6"/>
  <c r="G21" i="6"/>
  <c r="C22" i="6"/>
  <c r="G22" i="6"/>
  <c r="C23" i="6"/>
  <c r="D22" i="6"/>
  <c r="G23" i="6"/>
  <c r="C24" i="6"/>
  <c r="D23" i="6"/>
  <c r="D24" i="6"/>
  <c r="G24" i="6"/>
  <c r="C25" i="6"/>
  <c r="D25" i="6"/>
  <c r="G25" i="6"/>
  <c r="C26" i="6"/>
  <c r="G26" i="6"/>
  <c r="C27" i="6"/>
  <c r="D26" i="6"/>
  <c r="G27" i="6"/>
  <c r="C28" i="6"/>
  <c r="D27" i="6"/>
  <c r="D28" i="6"/>
  <c r="G28" i="6"/>
  <c r="C29" i="6"/>
  <c r="D29" i="6"/>
  <c r="G29" i="6"/>
  <c r="C30" i="6"/>
  <c r="G30" i="6"/>
  <c r="C31" i="6"/>
  <c r="D30" i="6"/>
  <c r="G31" i="6"/>
  <c r="C32" i="6"/>
  <c r="D31" i="6"/>
  <c r="G32" i="6"/>
  <c r="C33" i="6"/>
  <c r="D32" i="6"/>
  <c r="D33" i="6"/>
  <c r="G33" i="6"/>
  <c r="C34" i="6"/>
  <c r="G34" i="6"/>
  <c r="C35" i="6"/>
  <c r="D34" i="6"/>
  <c r="G35" i="6"/>
  <c r="C36" i="6"/>
  <c r="D35" i="6"/>
  <c r="G36" i="6"/>
  <c r="C37" i="6"/>
  <c r="D36" i="6"/>
  <c r="D37" i="6"/>
  <c r="G37" i="6"/>
  <c r="C38" i="6"/>
  <c r="G38" i="6"/>
  <c r="C39" i="6"/>
  <c r="D38" i="6"/>
  <c r="G39" i="6"/>
  <c r="C40" i="6"/>
  <c r="D39" i="6"/>
  <c r="G40" i="6"/>
  <c r="C41" i="6"/>
  <c r="D40" i="6"/>
  <c r="D41" i="6"/>
  <c r="G41" i="6"/>
  <c r="C42" i="6"/>
  <c r="G42" i="6"/>
  <c r="C43" i="6"/>
  <c r="D42" i="6"/>
  <c r="G43" i="6"/>
  <c r="C44" i="6"/>
  <c r="D43" i="6"/>
  <c r="D44" i="6"/>
  <c r="G44" i="6"/>
  <c r="C45" i="6"/>
  <c r="D45" i="6"/>
  <c r="G45" i="6"/>
  <c r="C46" i="6"/>
  <c r="G46" i="6"/>
  <c r="C47" i="6"/>
  <c r="D46" i="6"/>
  <c r="G47" i="6"/>
  <c r="C48" i="6"/>
  <c r="D47" i="6"/>
  <c r="D48" i="6"/>
  <c r="G48" i="6"/>
  <c r="C49" i="6"/>
  <c r="D49" i="6"/>
  <c r="G49" i="6"/>
  <c r="C50" i="6"/>
  <c r="G50" i="6"/>
  <c r="C51" i="6"/>
  <c r="D50" i="6"/>
  <c r="G51" i="6"/>
  <c r="C52" i="6"/>
  <c r="D51" i="6"/>
  <c r="G52" i="6"/>
  <c r="C53" i="6"/>
  <c r="D52" i="6"/>
  <c r="D53" i="6"/>
  <c r="G53" i="6"/>
  <c r="C54" i="6"/>
  <c r="G54" i="6"/>
  <c r="C55" i="6"/>
  <c r="D54" i="6"/>
  <c r="G55" i="6"/>
  <c r="C56" i="6"/>
  <c r="D55" i="6"/>
  <c r="D56" i="6"/>
  <c r="G56" i="6"/>
  <c r="C57" i="6"/>
  <c r="D57" i="6"/>
  <c r="G57" i="6"/>
  <c r="C58" i="6"/>
  <c r="G58" i="6"/>
  <c r="C59" i="6"/>
  <c r="D58" i="6"/>
  <c r="G59" i="6"/>
  <c r="C60" i="6"/>
  <c r="D59" i="6"/>
  <c r="D60" i="6"/>
  <c r="G60" i="6"/>
  <c r="C61" i="6"/>
  <c r="D61" i="6"/>
  <c r="G61" i="6"/>
  <c r="C62" i="6"/>
  <c r="G62" i="6"/>
  <c r="C63" i="6"/>
  <c r="D62" i="6"/>
  <c r="G63" i="6"/>
  <c r="C64" i="6"/>
  <c r="D63" i="6"/>
  <c r="D64" i="6"/>
  <c r="G64" i="6"/>
  <c r="C65" i="6"/>
  <c r="D65" i="6"/>
  <c r="G65" i="6"/>
  <c r="C66" i="6"/>
  <c r="G66" i="6"/>
  <c r="C67" i="6"/>
  <c r="D66" i="6"/>
  <c r="G67" i="6"/>
  <c r="C68" i="6"/>
  <c r="D67" i="6"/>
  <c r="D68" i="6"/>
  <c r="G68" i="6"/>
  <c r="C69" i="6"/>
  <c r="D69" i="6"/>
  <c r="G69" i="6"/>
  <c r="C70" i="6"/>
  <c r="G70" i="6"/>
  <c r="C71" i="6"/>
  <c r="D70" i="6"/>
  <c r="G71" i="6"/>
  <c r="C72" i="6"/>
  <c r="D71" i="6"/>
  <c r="G72" i="6"/>
  <c r="C73" i="6"/>
  <c r="D72" i="6"/>
  <c r="D73" i="6"/>
  <c r="G73" i="6"/>
  <c r="C74" i="6"/>
  <c r="G74" i="6"/>
  <c r="D74" i="6"/>
  <c r="G143" i="9" l="1"/>
  <c r="F143" i="9"/>
  <c r="E143" i="9"/>
  <c r="D143" i="9"/>
  <c r="C143" i="9"/>
  <c r="A143" i="9"/>
  <c r="G16" i="7"/>
  <c r="C17" i="7" s="1"/>
  <c r="D16" i="7"/>
  <c r="E33" i="3"/>
  <c r="F35" i="3"/>
  <c r="F38" i="3" s="1"/>
  <c r="E15" i="3"/>
  <c r="E24" i="3" s="1"/>
  <c r="D17" i="7" l="1"/>
  <c r="G17" i="7"/>
  <c r="C18" i="7" s="1"/>
  <c r="E35" i="3"/>
  <c r="E36" i="3" s="1"/>
  <c r="E37" i="3" s="1"/>
  <c r="F36" i="3"/>
  <c r="F37" i="3" s="1"/>
  <c r="F39" i="3" s="1"/>
  <c r="D18" i="7" l="1"/>
  <c r="G18" i="7"/>
  <c r="C19" i="7" s="1"/>
  <c r="G19" i="7" l="1"/>
  <c r="C20" i="7" s="1"/>
  <c r="D19" i="7"/>
  <c r="G20" i="7" l="1"/>
  <c r="C21" i="7" s="1"/>
  <c r="D20" i="7"/>
  <c r="D21" i="7" l="1"/>
  <c r="G21" i="7"/>
  <c r="C22" i="7" s="1"/>
  <c r="G22" i="7" l="1"/>
  <c r="C23" i="7" s="1"/>
  <c r="D22" i="7"/>
  <c r="G23" i="7" l="1"/>
  <c r="C24" i="7" s="1"/>
  <c r="D23" i="7"/>
  <c r="G24" i="7" l="1"/>
  <c r="C25" i="7" s="1"/>
  <c r="D24" i="7"/>
  <c r="D25" i="7" l="1"/>
  <c r="G25" i="7"/>
  <c r="C26" i="7" s="1"/>
  <c r="D26" i="7" l="1"/>
  <c r="G26" i="7"/>
  <c r="C27" i="7" s="1"/>
  <c r="G27" i="7" l="1"/>
  <c r="C28" i="7" s="1"/>
  <c r="D27" i="7"/>
  <c r="G28" i="7" l="1"/>
  <c r="C29" i="7" s="1"/>
  <c r="D28" i="7"/>
  <c r="D29" i="7" l="1"/>
  <c r="G29" i="7"/>
  <c r="C30" i="7" s="1"/>
  <c r="G30" i="7" l="1"/>
  <c r="C31" i="7" s="1"/>
  <c r="D30" i="7"/>
  <c r="G31" i="7" l="1"/>
  <c r="C32" i="7" s="1"/>
  <c r="D31" i="7"/>
  <c r="G32" i="7" l="1"/>
  <c r="C33" i="7" s="1"/>
  <c r="D32" i="7"/>
  <c r="D33" i="7" l="1"/>
  <c r="G33" i="7"/>
  <c r="C34" i="7" s="1"/>
  <c r="G34" i="7" l="1"/>
  <c r="C35" i="7" s="1"/>
  <c r="D34" i="7"/>
  <c r="G35" i="7" l="1"/>
  <c r="C36" i="7" s="1"/>
  <c r="D35" i="7"/>
  <c r="G36" i="7" l="1"/>
  <c r="C37" i="7" s="1"/>
  <c r="D36" i="7"/>
  <c r="D37" i="7" l="1"/>
  <c r="G37" i="7"/>
  <c r="C38" i="7" s="1"/>
  <c r="D38" i="7" l="1"/>
  <c r="G38" i="7"/>
  <c r="C39" i="7" s="1"/>
  <c r="G39" i="7" l="1"/>
  <c r="C40" i="7" s="1"/>
  <c r="D39" i="7"/>
  <c r="G40" i="7" l="1"/>
  <c r="C41" i="7" s="1"/>
  <c r="D40" i="7"/>
  <c r="D41" i="7" l="1"/>
  <c r="G41" i="7"/>
  <c r="C42" i="7" s="1"/>
  <c r="D42" i="7" l="1"/>
  <c r="G42" i="7"/>
  <c r="C43" i="7" s="1"/>
  <c r="G43" i="7" l="1"/>
  <c r="C44" i="7" s="1"/>
  <c r="D43" i="7"/>
  <c r="G44" i="7" l="1"/>
  <c r="C45" i="7" s="1"/>
  <c r="D44" i="7"/>
  <c r="D45" i="7" l="1"/>
  <c r="G45" i="7"/>
  <c r="C46" i="7" s="1"/>
  <c r="G46" i="7" l="1"/>
  <c r="C47" i="7" s="1"/>
  <c r="D46" i="7"/>
  <c r="G47" i="7" l="1"/>
  <c r="C48" i="7" s="1"/>
  <c r="D47" i="7"/>
  <c r="G48" i="7" l="1"/>
  <c r="C49" i="7" s="1"/>
  <c r="D48" i="7"/>
  <c r="D49" i="7" l="1"/>
  <c r="G49" i="7"/>
  <c r="C50" i="7" s="1"/>
  <c r="G50" i="7" l="1"/>
  <c r="C51" i="7" s="1"/>
  <c r="D50" i="7"/>
  <c r="G51" i="7" l="1"/>
  <c r="C52" i="7" s="1"/>
  <c r="D51" i="7"/>
  <c r="G52" i="7" l="1"/>
  <c r="C53" i="7" s="1"/>
  <c r="D52" i="7"/>
  <c r="D53" i="7" l="1"/>
  <c r="G53" i="7"/>
  <c r="C54" i="7" s="1"/>
  <c r="G54" i="7" l="1"/>
  <c r="C55" i="7" s="1"/>
  <c r="D54" i="7"/>
  <c r="G55" i="7" l="1"/>
  <c r="C56" i="7" s="1"/>
  <c r="D55" i="7"/>
  <c r="G56" i="7" l="1"/>
  <c r="C57" i="7" s="1"/>
  <c r="D56" i="7"/>
  <c r="D57" i="7" l="1"/>
  <c r="G57" i="7"/>
  <c r="C58" i="7" s="1"/>
  <c r="G58" i="7" l="1"/>
  <c r="C59" i="7" s="1"/>
  <c r="D58" i="7"/>
  <c r="G59" i="7" l="1"/>
  <c r="C60" i="7" s="1"/>
  <c r="D59" i="7"/>
  <c r="G60" i="7" l="1"/>
  <c r="C61" i="7" s="1"/>
  <c r="D60" i="7"/>
  <c r="D61" i="7" l="1"/>
  <c r="G61" i="7"/>
  <c r="C62" i="7" s="1"/>
  <c r="G62" i="7" l="1"/>
  <c r="C63" i="7" s="1"/>
  <c r="D62" i="7"/>
  <c r="G63" i="7" l="1"/>
  <c r="C64" i="7" s="1"/>
  <c r="D63" i="7"/>
  <c r="G64" i="7" l="1"/>
  <c r="C65" i="7" s="1"/>
  <c r="D64" i="7"/>
  <c r="D65" i="7" l="1"/>
  <c r="G65" i="7"/>
  <c r="C66" i="7" s="1"/>
  <c r="D66" i="7" l="1"/>
  <c r="G66" i="7"/>
  <c r="C67" i="7" s="1"/>
  <c r="G67" i="7" l="1"/>
  <c r="C68" i="7" s="1"/>
  <c r="D67" i="7"/>
  <c r="G68" i="7" l="1"/>
  <c r="C69" i="7" s="1"/>
  <c r="D68" i="7"/>
  <c r="D69" i="7" l="1"/>
  <c r="G69" i="7"/>
  <c r="C70" i="7" s="1"/>
  <c r="G70" i="7" l="1"/>
  <c r="C71" i="7" s="1"/>
  <c r="D70" i="7"/>
  <c r="G71" i="7" l="1"/>
  <c r="C72" i="7" s="1"/>
  <c r="D71" i="7"/>
  <c r="G72" i="7" l="1"/>
  <c r="C73" i="7" s="1"/>
  <c r="D72" i="7"/>
  <c r="D73" i="7" l="1"/>
  <c r="G73" i="7"/>
  <c r="C74" i="7" s="1"/>
  <c r="G74" i="7" l="1"/>
  <c r="D74" i="7"/>
</calcChain>
</file>

<file path=xl/sharedStrings.xml><?xml version="1.0" encoding="utf-8"?>
<sst xmlns="http://schemas.openxmlformats.org/spreadsheetml/2006/main" count="130" uniqueCount="73">
  <si>
    <t>Lisa nr 3 üürilepingule nr Ü8290/14</t>
  </si>
  <si>
    <t>29.12.2014 sõlmitud üürilepingu nr Ü8290/14 juurde</t>
  </si>
  <si>
    <t>Üürnik</t>
  </si>
  <si>
    <t>Tallinna Vangla</t>
  </si>
  <si>
    <t>Üüripinna aadress</t>
  </si>
  <si>
    <t>Harjumaa, Rae vald, Soodevahe küla, Linnaaru tee 5</t>
  </si>
  <si>
    <t>Üüripind (hooned):</t>
  </si>
  <si>
    <r>
      <t>m</t>
    </r>
    <r>
      <rPr>
        <b/>
        <vertAlign val="superscript"/>
        <sz val="11"/>
        <rFont val="Times New Roman"/>
        <family val="1"/>
      </rPr>
      <t>2</t>
    </r>
  </si>
  <si>
    <t>Territooriumi pindala:</t>
  </si>
  <si>
    <t>Üüriteenused ja üür</t>
  </si>
  <si>
    <r>
      <t>EUR/m</t>
    </r>
    <r>
      <rPr>
        <b/>
        <vertAlign val="superscript"/>
        <sz val="11"/>
        <rFont val="Times New Roman"/>
        <family val="1"/>
      </rPr>
      <t>2</t>
    </r>
  </si>
  <si>
    <t>summa kuus</t>
  </si>
  <si>
    <t xml:space="preserve">Muutmise alus </t>
  </si>
  <si>
    <t>Märkused</t>
  </si>
  <si>
    <t>Kapitalikomponent</t>
  </si>
  <si>
    <t>Ei muudeta indeksi alusel</t>
  </si>
  <si>
    <t>Kapitalikomponent (lepingu eritingimuste p 11.19 alusel, 2020 parendustööd)</t>
  </si>
  <si>
    <t>Tasutakse kuni 31.12.2025</t>
  </si>
  <si>
    <t>Kapitalikomponent (lepingu eritingimuste p 11.19 alusel, 2021 parendustööd)</t>
  </si>
  <si>
    <t>Tasutakse kuni 31.12.2026</t>
  </si>
  <si>
    <t>Kinnisvara haldamine (haldusteenus)</t>
  </si>
  <si>
    <t>Indekseerimine  
31.dets THI, koefitsient 1, max 3% (v.a remonttööd)</t>
  </si>
  <si>
    <t>Tehnohooldus</t>
  </si>
  <si>
    <t>Heakord</t>
  </si>
  <si>
    <t>Omanikukohustused</t>
  </si>
  <si>
    <t xml:space="preserve">Remonttööd </t>
  </si>
  <si>
    <t>ÜÜR KOKKU</t>
  </si>
  <si>
    <t>Kõrvalteenused ja kõrvalteenuste tasud</t>
  </si>
  <si>
    <t>Tarbimisteenused</t>
  </si>
  <si>
    <t>Teenuse hinna ja tarbimise muutus</t>
  </si>
  <si>
    <t>Tasutakse tegelike kulude alusel, esitatud kulude prognoos</t>
  </si>
  <si>
    <t>Elektrienergia</t>
  </si>
  <si>
    <t>Küte (soojusenergia)</t>
  </si>
  <si>
    <t>Vesi ja kanalisatsioon</t>
  </si>
  <si>
    <t>Tugiteenused</t>
  </si>
  <si>
    <t>Teenuse hinnamuutus</t>
  </si>
  <si>
    <t>ATS 112 häireedastusteenus, tasutakse tegelike kulude alusel, esitatud kulu prognoos</t>
  </si>
  <si>
    <t>Eritingimuste punktil 7.5.1 põhinev korrigeerimine</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</si>
  <si>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</si>
  <si>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</si>
  <si>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</si>
  <si>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</si>
  <si>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</si>
  <si>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</si>
  <si>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(allkirjastatud digitaalselt)</t>
  </si>
  <si>
    <t>Üürileandja</t>
  </si>
  <si>
    <t>Kapitalikomponendi annuiteetmaksegraafik - Linnaaru tee 5, Soodevahe küla</t>
  </si>
  <si>
    <t>Maksete algus</t>
  </si>
  <si>
    <t>Maksete arv</t>
  </si>
  <si>
    <t>kuud</t>
  </si>
  <si>
    <t>Kapitali algväärtus</t>
  </si>
  <si>
    <t>EUR (km-ta)</t>
  </si>
  <si>
    <t>Kapitali lõppväärtus</t>
  </si>
  <si>
    <t>Üürniku osakaal</t>
  </si>
  <si>
    <t>Kapitali tulumäär 2020 II pa</t>
  </si>
  <si>
    <t>Kuupäev</t>
  </si>
  <si>
    <t>Jrk nr</t>
  </si>
  <si>
    <t>Algjääk</t>
  </si>
  <si>
    <t>Intress</t>
  </si>
  <si>
    <t>Põhiosa</t>
  </si>
  <si>
    <t>Kap.komponent</t>
  </si>
  <si>
    <t>Lõppjääk</t>
  </si>
  <si>
    <t>Kapitali tulumäär 2021 II pa</t>
  </si>
  <si>
    <t>Kapitalikomponent (lepingu eritingimuste p 11.19 alusel, 2022 parendustööd)</t>
  </si>
  <si>
    <t>Tasutakse kuni 31.12.2027</t>
  </si>
  <si>
    <t>12 kuud</t>
  </si>
  <si>
    <t>Kapitali tulumäär 2022 II pa</t>
  </si>
  <si>
    <t>Sisaldub mh lepingu lisas 11 toodud üürileandja poolne sisustuse hooldus. Lisa 11 turvaseadmetel on tarnija poolne 24 kuuline hooldus garantii periood. Teenuse maksumust suurendatakse peale garantiiaega vastavate hooldusteenuse hangete tulemustest lähtuvalt.</t>
  </si>
  <si>
    <t>Muudatuse nr 6 lisa nr 1</t>
  </si>
  <si>
    <t>Üür ja kõrvalteenuste tasu alates 01.01.2024 - 31.12.2024</t>
  </si>
  <si>
    <t>Kapitalikomponent (lepingu eritingimuste p 11.19 alusel, 2023 parendustööd)</t>
  </si>
  <si>
    <t>Tasutakse kuni 31.12.2028</t>
  </si>
  <si>
    <t>Kapitali tulumäär 2024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</si>
</sst>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00\ _€_-;\-* #,##0.00\ _€_-;_-* &quot;-&quot;??\ _€_-;_-@_-"/>
    <numFmt numFmtId="165" formatCode="_-* #,##0.00\ _k_r_-;\-* #,##0.00\ _k_r_-;_-* &quot;-&quot;??\ _k_r_-;_-@_-"/>
    <numFmt numFmtId="166" formatCode="#,##0.0"/>
    <numFmt numFmtId="167" formatCode="#,##0.00\ [$€-425];[Red]\-#,##0.00\ [$€-425]"/>
    <numFmt numFmtId="168" formatCode="0.000%"/>
    <numFmt numFmtId="169" formatCode="#,##0.00&quot; &quot;;[Red]&quot;-&quot;#,##0.00&quot; &quot;"/>
    <numFmt numFmtId="170" formatCode="d&quot;.&quot;mm&quot;.&quot;yyyy"/>
    <numFmt numFmtId="171" formatCode="#,###"/>
    <numFmt numFmtId="172" formatCode="0.0%"/>
    <numFmt numFmtId="173" formatCode="#,##0.000"/>
  </numFmts>
  <fonts count="23" x14ac:knownFonts="1">
    <font>
      <sz val="11"/>
      <color theme="1"/>
      <name val="Calibri"/>
      <family val="2"/>
      <charset val="186"/>
      <scheme val="minor"/>
    </font>
    <font>
      <b/>
      <sz val="11"/>
      <name val="Times New Roman"/>
      <family val="1"/>
    </font>
    <font>
      <sz val="11"/>
      <name val="Times New Roman"/>
      <family val="1"/>
      <charset val="186"/>
    </font>
    <font>
      <sz val="11"/>
      <name val="Times New Roman"/>
      <family val="1"/>
    </font>
    <font>
      <b/>
      <sz val="11"/>
      <name val="Times New Roman"/>
      <family val="1"/>
      <charset val="186"/>
    </font>
    <font>
      <b/>
      <sz val="14"/>
      <name val="Times New Roman"/>
      <family val="1"/>
      <charset val="186"/>
    </font>
    <font>
      <b/>
      <vertAlign val="superscript"/>
      <sz val="11"/>
      <name val="Times New Roman"/>
      <family val="1"/>
    </font>
    <font>
      <i/>
      <sz val="11"/>
      <name val="Times New Roman"/>
      <family val="1"/>
      <charset val="186"/>
    </font>
    <font>
      <sz val="12"/>
      <name val="Times New Roman"/>
      <family val="1"/>
    </font>
    <font>
      <i/>
      <sz val="11"/>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0" tint="-0.499984740745262"/>
      <name val="Times New Roman"/>
      <family val="1"/>
    </font>
    <font>
      <b/>
      <sz val="11"/>
      <color theme="0" tint="-0.499984740745262"/>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name val="Calibri"/>
      <family val="2"/>
      <charset val="186"/>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s>
  <borders count="4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rgb="FF000000"/>
      </bottom>
      <diagonal/>
    </border>
  </borders>
  <cellStyleXfs count="4">
    <xf numFmtId="0" fontId="0" fillId="0" borderId="0"/>
    <xf numFmtId="165" fontId="11" fillId="0" borderId="0" applyFont="0" applyFill="0" applyBorder="0" applyAlignment="0" applyProtection="0"/>
    <xf numFmtId="0" fontId="12" fillId="0" borderId="0"/>
    <xf numFmtId="9" fontId="11" fillId="0" borderId="0" applyFont="0" applyFill="0" applyBorder="0" applyAlignment="0" applyProtection="0"/>
  </cellStyleXfs>
  <cellXfs count="169">
    <xf numFmtId="0" fontId="0" fillId="0" borderId="0" xfId="0"/>
    <xf numFmtId="0" fontId="1" fillId="0" borderId="1" xfId="0" applyFont="1" applyBorder="1"/>
    <xf numFmtId="9" fontId="1" fillId="0" borderId="0" xfId="0" applyNumberFormat="1" applyFont="1" applyAlignment="1">
      <alignment horizontal="left"/>
    </xf>
    <xf numFmtId="4" fontId="1" fillId="0" borderId="2" xfId="0" applyNumberFormat="1" applyFont="1" applyBorder="1"/>
    <xf numFmtId="3" fontId="1" fillId="0" borderId="0" xfId="0" applyNumberFormat="1" applyFont="1"/>
    <xf numFmtId="4" fontId="1" fillId="0" borderId="0" xfId="0" applyNumberFormat="1" applyFont="1"/>
    <xf numFmtId="4" fontId="1" fillId="2" borderId="3" xfId="0" applyNumberFormat="1" applyFont="1" applyFill="1" applyBorder="1" applyAlignment="1">
      <alignment horizontal="right"/>
    </xf>
    <xf numFmtId="0" fontId="2" fillId="0" borderId="4" xfId="0" applyFont="1" applyBorder="1"/>
    <xf numFmtId="0" fontId="4" fillId="0" borderId="0" xfId="0" applyFont="1"/>
    <xf numFmtId="0" fontId="2" fillId="0" borderId="0" xfId="0" applyFont="1"/>
    <xf numFmtId="166" fontId="1" fillId="0" borderId="1" xfId="0" applyNumberFormat="1" applyFont="1" applyBorder="1" applyAlignment="1">
      <alignment horizontal="right"/>
    </xf>
    <xf numFmtId="3" fontId="1" fillId="0" borderId="1" xfId="0" applyNumberFormat="1" applyFont="1" applyBorder="1" applyAlignment="1">
      <alignment horizontal="right"/>
    </xf>
    <xf numFmtId="4" fontId="3" fillId="0" borderId="5" xfId="0" applyNumberFormat="1" applyFont="1" applyBorder="1" applyAlignment="1">
      <alignment wrapText="1"/>
    </xf>
    <xf numFmtId="0" fontId="3" fillId="0" borderId="0" xfId="0" applyFont="1"/>
    <xf numFmtId="0" fontId="4" fillId="0" borderId="0" xfId="0" applyFont="1" applyAlignment="1">
      <alignment horizontal="right"/>
    </xf>
    <xf numFmtId="0" fontId="3" fillId="0" borderId="0" xfId="0" applyFont="1" applyAlignment="1">
      <alignment horizontal="right"/>
    </xf>
    <xf numFmtId="0" fontId="1" fillId="0" borderId="1" xfId="0" applyFont="1" applyBorder="1" applyAlignment="1">
      <alignment horizontal="right"/>
    </xf>
    <xf numFmtId="0" fontId="1" fillId="0" borderId="0" xfId="0" applyFont="1"/>
    <xf numFmtId="0" fontId="1" fillId="0" borderId="0" xfId="0" applyFont="1" applyAlignment="1">
      <alignment horizontal="right"/>
    </xf>
    <xf numFmtId="0" fontId="1" fillId="2" borderId="6" xfId="0" applyFont="1" applyFill="1" applyBorder="1" applyAlignment="1">
      <alignment horizontal="left"/>
    </xf>
    <xf numFmtId="0" fontId="1" fillId="2" borderId="7" xfId="0" applyFont="1" applyFill="1" applyBorder="1"/>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wrapText="1"/>
    </xf>
    <xf numFmtId="0" fontId="1" fillId="2" borderId="11" xfId="0" applyFont="1" applyFill="1" applyBorder="1" applyAlignment="1">
      <alignment horizontal="center"/>
    </xf>
    <xf numFmtId="0" fontId="7" fillId="0" borderId="0" xfId="0" applyFont="1"/>
    <xf numFmtId="3" fontId="3" fillId="0" borderId="0" xfId="0" applyNumberFormat="1" applyFont="1"/>
    <xf numFmtId="167" fontId="3" fillId="0" borderId="0" xfId="0" applyNumberFormat="1" applyFont="1"/>
    <xf numFmtId="0" fontId="3" fillId="0" borderId="12" xfId="0" applyFont="1" applyBorder="1" applyAlignment="1">
      <alignment horizontal="center"/>
    </xf>
    <xf numFmtId="0" fontId="3" fillId="0" borderId="13" xfId="0" applyFont="1" applyBorder="1"/>
    <xf numFmtId="0" fontId="3" fillId="0" borderId="14" xfId="0" applyFont="1" applyBorder="1"/>
    <xf numFmtId="4" fontId="3" fillId="0" borderId="3" xfId="0" applyNumberFormat="1" applyFont="1" applyBorder="1" applyAlignment="1">
      <alignment wrapText="1"/>
    </xf>
    <xf numFmtId="164" fontId="7" fillId="0" borderId="0" xfId="0" applyNumberFormat="1" applyFont="1"/>
    <xf numFmtId="0" fontId="3" fillId="0" borderId="15" xfId="0" applyFont="1" applyBorder="1"/>
    <xf numFmtId="0" fontId="3" fillId="0" borderId="3" xfId="0" applyFont="1" applyBorder="1" applyAlignment="1">
      <alignment horizontal="center"/>
    </xf>
    <xf numFmtId="0" fontId="3" fillId="0" borderId="16" xfId="0" applyFont="1" applyBorder="1"/>
    <xf numFmtId="0" fontId="3" fillId="0" borderId="17" xfId="0" applyFont="1" applyBorder="1"/>
    <xf numFmtId="0" fontId="3" fillId="0" borderId="5" xfId="0" applyFont="1" applyBorder="1" applyAlignment="1">
      <alignment vertical="center" wrapText="1"/>
    </xf>
    <xf numFmtId="0" fontId="3" fillId="0" borderId="1" xfId="0" applyFont="1" applyBorder="1"/>
    <xf numFmtId="4" fontId="3" fillId="0" borderId="3" xfId="0" applyNumberFormat="1" applyFont="1" applyBorder="1" applyAlignment="1">
      <alignment horizontal="right" wrapText="1"/>
    </xf>
    <xf numFmtId="165" fontId="3" fillId="0" borderId="0" xfId="1" applyFont="1" applyFill="1" applyBorder="1"/>
    <xf numFmtId="0" fontId="1" fillId="2" borderId="12" xfId="0" applyFont="1" applyFill="1" applyBorder="1" applyAlignment="1">
      <alignment horizontal="center"/>
    </xf>
    <xf numFmtId="0" fontId="1" fillId="2" borderId="14" xfId="0" applyFont="1" applyFill="1" applyBorder="1"/>
    <xf numFmtId="4" fontId="1" fillId="2" borderId="18" xfId="0" applyNumberFormat="1" applyFont="1" applyFill="1" applyBorder="1" applyAlignment="1">
      <alignment horizontal="right"/>
    </xf>
    <xf numFmtId="4" fontId="1" fillId="2" borderId="19" xfId="0" applyNumberFormat="1" applyFont="1" applyFill="1" applyBorder="1" applyAlignment="1">
      <alignment horizontal="right"/>
    </xf>
    <xf numFmtId="0" fontId="3" fillId="2" borderId="18" xfId="0" applyFont="1" applyFill="1" applyBorder="1"/>
    <xf numFmtId="2" fontId="3" fillId="0" borderId="0" xfId="3" applyNumberFormat="1" applyFont="1" applyFill="1" applyBorder="1"/>
    <xf numFmtId="0" fontId="1" fillId="3" borderId="20" xfId="0" applyFont="1" applyFill="1" applyBorder="1" applyAlignment="1">
      <alignment horizontal="center"/>
    </xf>
    <xf numFmtId="0" fontId="1" fillId="3" borderId="0" xfId="0" applyFont="1" applyFill="1"/>
    <xf numFmtId="4" fontId="1" fillId="3" borderId="20" xfId="0" applyNumberFormat="1" applyFont="1" applyFill="1" applyBorder="1" applyAlignment="1">
      <alignment horizontal="right"/>
    </xf>
    <xf numFmtId="4" fontId="1" fillId="3" borderId="18" xfId="0" applyNumberFormat="1" applyFont="1" applyFill="1" applyBorder="1" applyAlignment="1">
      <alignment horizontal="right"/>
    </xf>
    <xf numFmtId="4" fontId="1" fillId="3" borderId="19" xfId="0" applyNumberFormat="1" applyFont="1" applyFill="1" applyBorder="1" applyAlignment="1">
      <alignment horizontal="right"/>
    </xf>
    <xf numFmtId="0" fontId="3" fillId="3" borderId="21" xfId="0" applyFont="1" applyFill="1" applyBorder="1"/>
    <xf numFmtId="164" fontId="3" fillId="0" borderId="0" xfId="0" applyNumberFormat="1" applyFont="1"/>
    <xf numFmtId="0" fontId="1" fillId="2" borderId="12" xfId="0" applyFont="1" applyFill="1" applyBorder="1" applyAlignment="1">
      <alignment horizontal="left"/>
    </xf>
    <xf numFmtId="4" fontId="1" fillId="2" borderId="3" xfId="0" applyNumberFormat="1"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wrapText="1"/>
    </xf>
    <xf numFmtId="0" fontId="1" fillId="2" borderId="18" xfId="0" applyFont="1" applyFill="1" applyBorder="1" applyAlignment="1">
      <alignment horizontal="center"/>
    </xf>
    <xf numFmtId="4" fontId="3" fillId="0" borderId="0" xfId="0" applyNumberFormat="1" applyFont="1"/>
    <xf numFmtId="0" fontId="3" fillId="0" borderId="4" xfId="0" applyFont="1" applyBorder="1"/>
    <xf numFmtId="4" fontId="3" fillId="3" borderId="24" xfId="0" applyNumberFormat="1" applyFont="1" applyFill="1" applyBorder="1" applyAlignment="1">
      <alignment horizontal="center" wrapText="1"/>
    </xf>
    <xf numFmtId="0" fontId="1" fillId="4" borderId="25" xfId="0" applyFont="1" applyFill="1" applyBorder="1" applyAlignment="1">
      <alignment horizontal="left"/>
    </xf>
    <xf numFmtId="0" fontId="1" fillId="4" borderId="26" xfId="0" applyFont="1" applyFill="1" applyBorder="1"/>
    <xf numFmtId="4" fontId="1" fillId="4" borderId="27" xfId="0" applyNumberFormat="1" applyFont="1" applyFill="1" applyBorder="1" applyAlignment="1">
      <alignment horizontal="right"/>
    </xf>
    <xf numFmtId="0" fontId="3" fillId="4" borderId="28" xfId="0" applyFont="1" applyFill="1" applyBorder="1"/>
    <xf numFmtId="0" fontId="3" fillId="0" borderId="0" xfId="0" applyFont="1" applyAlignment="1">
      <alignment horizontal="center"/>
    </xf>
    <xf numFmtId="0" fontId="1" fillId="0" borderId="0" xfId="0" applyFont="1" applyAlignment="1">
      <alignment horizontal="left"/>
    </xf>
    <xf numFmtId="4" fontId="1" fillId="0" borderId="20" xfId="0" applyNumberFormat="1" applyFont="1" applyBorder="1" applyAlignment="1">
      <alignment horizontal="right"/>
    </xf>
    <xf numFmtId="4" fontId="1" fillId="0" borderId="21"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4" fontId="3" fillId="0" borderId="20" xfId="0" applyNumberFormat="1" applyFont="1" applyBorder="1"/>
    <xf numFmtId="4" fontId="1" fillId="0" borderId="20" xfId="0" applyNumberFormat="1" applyFont="1" applyBorder="1"/>
    <xf numFmtId="3" fontId="1" fillId="0" borderId="0" xfId="0" applyNumberFormat="1" applyFont="1" applyAlignment="1">
      <alignment horizontal="right"/>
    </xf>
    <xf numFmtId="4" fontId="1" fillId="0" borderId="0" xfId="0" applyNumberFormat="1" applyFont="1" applyAlignment="1">
      <alignment horizontal="left"/>
    </xf>
    <xf numFmtId="4" fontId="1" fillId="0" borderId="29" xfId="0" applyNumberFormat="1" applyFont="1" applyBorder="1"/>
    <xf numFmtId="0" fontId="8" fillId="0" borderId="0" xfId="0" applyFont="1"/>
    <xf numFmtId="0" fontId="9" fillId="0" borderId="0" xfId="0" applyFont="1"/>
    <xf numFmtId="4" fontId="14" fillId="0" borderId="3" xfId="0" applyNumberFormat="1" applyFont="1" applyBorder="1" applyAlignment="1">
      <alignment vertical="center" wrapText="1"/>
    </xf>
    <xf numFmtId="4" fontId="14" fillId="0" borderId="5" xfId="0" applyNumberFormat="1" applyFont="1" applyBorder="1" applyAlignment="1">
      <alignment vertical="center" wrapText="1"/>
    </xf>
    <xf numFmtId="4" fontId="14" fillId="0" borderId="18" xfId="0" applyNumberFormat="1" applyFont="1" applyBorder="1" applyAlignment="1">
      <alignment horizontal="right" wrapText="1"/>
    </xf>
    <xf numFmtId="4" fontId="15" fillId="4" borderId="30" xfId="0" applyNumberFormat="1" applyFont="1" applyFill="1" applyBorder="1" applyAlignment="1">
      <alignment horizontal="right"/>
    </xf>
    <xf numFmtId="4" fontId="15" fillId="4" borderId="28" xfId="0" applyNumberFormat="1" applyFont="1" applyFill="1" applyBorder="1" applyAlignment="1">
      <alignment horizontal="right"/>
    </xf>
    <xf numFmtId="0" fontId="12" fillId="3" borderId="0" xfId="2" applyFill="1"/>
    <xf numFmtId="0" fontId="16" fillId="5" borderId="0" xfId="2" applyFont="1" applyFill="1" applyAlignment="1">
      <alignment horizontal="right"/>
    </xf>
    <xf numFmtId="0" fontId="0" fillId="3" borderId="0" xfId="0" applyFill="1"/>
    <xf numFmtId="0" fontId="10" fillId="5" borderId="0" xfId="2" applyFont="1" applyFill="1"/>
    <xf numFmtId="0" fontId="10" fillId="5" borderId="0" xfId="2" applyFont="1" applyFill="1" applyAlignment="1">
      <alignment horizontal="right"/>
    </xf>
    <xf numFmtId="0" fontId="17" fillId="5" borderId="0" xfId="2" applyFont="1" applyFill="1"/>
    <xf numFmtId="0" fontId="18" fillId="5" borderId="0" xfId="2" applyFont="1" applyFill="1"/>
    <xf numFmtId="4" fontId="12" fillId="5" borderId="0" xfId="2" applyNumberFormat="1" applyFill="1"/>
    <xf numFmtId="4" fontId="0" fillId="3" borderId="0" xfId="0" applyNumberFormat="1" applyFill="1"/>
    <xf numFmtId="2" fontId="0" fillId="3" borderId="0" xfId="0" applyNumberFormat="1" applyFill="1"/>
    <xf numFmtId="169" fontId="0" fillId="3" borderId="0" xfId="0" applyNumberFormat="1" applyFill="1"/>
    <xf numFmtId="0" fontId="12" fillId="6" borderId="31" xfId="2" applyFill="1" applyBorder="1"/>
    <xf numFmtId="0" fontId="12" fillId="5" borderId="4" xfId="2" applyFill="1" applyBorder="1"/>
    <xf numFmtId="0" fontId="0" fillId="3" borderId="4" xfId="0" applyFill="1" applyBorder="1"/>
    <xf numFmtId="170" fontId="12" fillId="6" borderId="4" xfId="2" applyNumberFormat="1" applyFill="1" applyBorder="1"/>
    <xf numFmtId="0" fontId="12" fillId="6" borderId="24" xfId="2" applyFill="1" applyBorder="1"/>
    <xf numFmtId="0" fontId="13" fillId="3" borderId="0" xfId="0" applyFont="1" applyFill="1" applyProtection="1">
      <protection hidden="1"/>
    </xf>
    <xf numFmtId="0" fontId="12" fillId="6" borderId="32" xfId="2" applyFill="1" applyBorder="1"/>
    <xf numFmtId="0" fontId="12" fillId="5" borderId="0" xfId="2" applyFill="1"/>
    <xf numFmtId="0" fontId="12" fillId="6" borderId="0" xfId="2" applyFill="1"/>
    <xf numFmtId="0" fontId="12" fillId="6" borderId="33" xfId="2" applyFill="1" applyBorder="1"/>
    <xf numFmtId="166" fontId="0" fillId="3" borderId="0" xfId="0" applyNumberFormat="1" applyFill="1" applyProtection="1">
      <protection hidden="1"/>
    </xf>
    <xf numFmtId="170" fontId="0" fillId="3" borderId="0" xfId="0" applyNumberFormat="1" applyFill="1"/>
    <xf numFmtId="4" fontId="12" fillId="6" borderId="0" xfId="2" applyNumberFormat="1" applyFill="1"/>
    <xf numFmtId="171" fontId="12" fillId="3" borderId="0" xfId="2" applyNumberFormat="1" applyFill="1"/>
    <xf numFmtId="166" fontId="13" fillId="3" borderId="0" xfId="0" applyNumberFormat="1" applyFont="1" applyFill="1" applyProtection="1">
      <protection hidden="1"/>
    </xf>
    <xf numFmtId="0" fontId="12" fillId="6" borderId="17" xfId="2" applyFill="1" applyBorder="1"/>
    <xf numFmtId="0" fontId="12" fillId="5" borderId="15" xfId="2" applyFill="1" applyBorder="1"/>
    <xf numFmtId="0" fontId="0" fillId="3" borderId="15" xfId="0" applyFill="1" applyBorder="1"/>
    <xf numFmtId="0" fontId="12" fillId="6" borderId="23" xfId="2" applyFill="1" applyBorder="1"/>
    <xf numFmtId="0" fontId="19" fillId="3" borderId="0" xfId="2" applyFont="1" applyFill="1"/>
    <xf numFmtId="168" fontId="12" fillId="6" borderId="0" xfId="2" applyNumberFormat="1" applyFill="1"/>
    <xf numFmtId="0" fontId="20" fillId="5" borderId="39" xfId="2" applyFont="1" applyFill="1" applyBorder="1" applyAlignment="1">
      <alignment horizontal="right"/>
    </xf>
    <xf numFmtId="170" fontId="21" fillId="5" borderId="0" xfId="2" applyNumberFormat="1" applyFont="1" applyFill="1"/>
    <xf numFmtId="169" fontId="12" fillId="5" borderId="0" xfId="2" applyNumberFormat="1" applyFill="1"/>
    <xf numFmtId="4" fontId="3" fillId="3" borderId="19" xfId="0" applyNumberFormat="1" applyFont="1" applyFill="1" applyBorder="1" applyAlignment="1">
      <alignment horizontal="center" vertical="center" wrapText="1"/>
    </xf>
    <xf numFmtId="9" fontId="12" fillId="6" borderId="0" xfId="3" applyFont="1" applyFill="1"/>
    <xf numFmtId="172" fontId="12" fillId="6" borderId="15" xfId="2" applyNumberFormat="1" applyFill="1" applyBorder="1"/>
    <xf numFmtId="0" fontId="3" fillId="3" borderId="5" xfId="0" applyFont="1" applyFill="1" applyBorder="1" applyAlignment="1">
      <alignment horizontal="center" vertical="center" wrapText="1"/>
    </xf>
    <xf numFmtId="9" fontId="12" fillId="6" borderId="15" xfId="2" applyNumberFormat="1" applyFill="1" applyBorder="1"/>
    <xf numFmtId="0" fontId="3" fillId="0" borderId="22" xfId="0" applyFont="1" applyBorder="1" applyAlignment="1">
      <alignment horizontal="center" vertical="center" wrapText="1"/>
    </xf>
    <xf numFmtId="4" fontId="3" fillId="3" borderId="3" xfId="0" applyNumberFormat="1" applyFont="1" applyFill="1" applyBorder="1" applyAlignment="1">
      <alignment wrapText="1"/>
    </xf>
    <xf numFmtId="173" fontId="3" fillId="0" borderId="5" xfId="0" applyNumberFormat="1" applyFont="1" applyBorder="1" applyAlignment="1">
      <alignment wrapText="1"/>
    </xf>
    <xf numFmtId="173" fontId="3" fillId="0" borderId="5" xfId="0" applyNumberFormat="1" applyFont="1" applyBorder="1" applyAlignment="1">
      <alignment horizontal="right" wrapText="1"/>
    </xf>
    <xf numFmtId="173" fontId="3" fillId="3" borderId="5" xfId="0" applyNumberFormat="1" applyFont="1" applyFill="1" applyBorder="1" applyAlignment="1">
      <alignment horizontal="right" wrapText="1"/>
    </xf>
    <xf numFmtId="4" fontId="16" fillId="5" borderId="0" xfId="2" applyNumberFormat="1" applyFont="1" applyFill="1" applyAlignment="1">
      <alignment horizontal="right"/>
    </xf>
    <xf numFmtId="4" fontId="10" fillId="5" borderId="0" xfId="2" applyNumberFormat="1" applyFont="1" applyFill="1" applyAlignment="1">
      <alignment horizontal="right"/>
    </xf>
    <xf numFmtId="4" fontId="17" fillId="5" borderId="0" xfId="2" applyNumberFormat="1" applyFont="1" applyFill="1"/>
    <xf numFmtId="4" fontId="12" fillId="3" borderId="0" xfId="2" applyNumberFormat="1" applyFill="1"/>
    <xf numFmtId="4" fontId="19" fillId="3" borderId="0" xfId="2" applyNumberFormat="1" applyFont="1" applyFill="1"/>
    <xf numFmtId="4" fontId="20" fillId="5" borderId="39" xfId="2" applyNumberFormat="1" applyFont="1" applyFill="1" applyBorder="1" applyAlignment="1">
      <alignment horizontal="right"/>
    </xf>
    <xf numFmtId="0" fontId="2" fillId="0" borderId="5" xfId="0" applyFont="1" applyBorder="1" applyAlignment="1">
      <alignment horizontal="center" vertical="center" wrapText="1"/>
    </xf>
    <xf numFmtId="4" fontId="14" fillId="0" borderId="3" xfId="0" applyNumberFormat="1" applyFont="1" applyBorder="1" applyAlignment="1">
      <alignment wrapText="1"/>
    </xf>
    <xf numFmtId="4" fontId="14" fillId="0" borderId="5" xfId="0" applyNumberFormat="1" applyFont="1" applyBorder="1" applyAlignment="1">
      <alignment wrapText="1"/>
    </xf>
    <xf numFmtId="2" fontId="16" fillId="5" borderId="0" xfId="2" applyNumberFormat="1" applyFont="1" applyFill="1" applyAlignment="1">
      <alignment horizontal="right"/>
    </xf>
    <xf numFmtId="2" fontId="10" fillId="5" borderId="0" xfId="2" applyNumberFormat="1" applyFont="1" applyFill="1" applyAlignment="1">
      <alignment horizontal="right"/>
    </xf>
    <xf numFmtId="2" fontId="17" fillId="5" borderId="0" xfId="2" applyNumberFormat="1" applyFont="1" applyFill="1"/>
    <xf numFmtId="2" fontId="12" fillId="3" borderId="0" xfId="2" applyNumberFormat="1" applyFill="1"/>
    <xf numFmtId="0" fontId="0" fillId="3" borderId="0" xfId="0" applyFill="1" applyAlignment="1">
      <alignment horizontal="right"/>
    </xf>
    <xf numFmtId="3" fontId="12" fillId="6" borderId="0" xfId="2" applyNumberFormat="1" applyFill="1"/>
    <xf numFmtId="10" fontId="12" fillId="6" borderId="0" xfId="3" applyNumberFormat="1" applyFont="1" applyFill="1"/>
    <xf numFmtId="2" fontId="19" fillId="3" borderId="0" xfId="2" applyNumberFormat="1" applyFont="1" applyFill="1"/>
    <xf numFmtId="173" fontId="0" fillId="3" borderId="0" xfId="0" applyNumberFormat="1" applyFill="1" applyProtection="1">
      <protection hidden="1"/>
    </xf>
    <xf numFmtId="2" fontId="20" fillId="5" borderId="39" xfId="2" applyNumberFormat="1" applyFont="1" applyFill="1" applyBorder="1" applyAlignment="1">
      <alignment horizontal="right"/>
    </xf>
    <xf numFmtId="0" fontId="5" fillId="0" borderId="0" xfId="0" applyFont="1" applyAlignment="1">
      <alignment horizont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2" xfId="0" applyFont="1" applyFill="1" applyBorder="1" applyAlignment="1">
      <alignment horizontal="center" vertical="center" wrapText="1"/>
    </xf>
    <xf numFmtId="4" fontId="14" fillId="0" borderId="12" xfId="0" applyNumberFormat="1" applyFont="1" applyBorder="1" applyAlignment="1">
      <alignment horizontal="center" vertical="center" wrapText="1"/>
    </xf>
    <xf numFmtId="4" fontId="14" fillId="0" borderId="18" xfId="0" applyNumberFormat="1" applyFont="1" applyBorder="1" applyAlignment="1">
      <alignment horizontal="center" vertical="center" wrapText="1"/>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2" xfId="0" applyFont="1" applyBorder="1" applyAlignment="1">
      <alignment horizontal="center" vertical="center" wrapText="1"/>
    </xf>
    <xf numFmtId="0" fontId="1" fillId="0" borderId="0" xfId="0" applyFont="1" applyAlignment="1">
      <alignment horizontal="left" wrapText="1"/>
    </xf>
    <xf numFmtId="0" fontId="3" fillId="0" borderId="1" xfId="0" applyFont="1" applyBorder="1"/>
    <xf numFmtId="0" fontId="3" fillId="0" borderId="13" xfId="0" applyFont="1" applyBorder="1"/>
    <xf numFmtId="4" fontId="3" fillId="0" borderId="36" xfId="0" applyNumberFormat="1" applyFont="1" applyBorder="1" applyAlignment="1">
      <alignment horizontal="center" vertical="center" wrapText="1"/>
    </xf>
    <xf numFmtId="4" fontId="3" fillId="0" borderId="37" xfId="0" applyNumberFormat="1" applyFont="1" applyBorder="1" applyAlignment="1">
      <alignment horizontal="center" vertical="center" wrapText="1"/>
    </xf>
    <xf numFmtId="4" fontId="3" fillId="0" borderId="38" xfId="0" applyNumberFormat="1" applyFont="1" applyBorder="1" applyAlignment="1">
      <alignment horizontal="center" vertical="center" wrapText="1"/>
    </xf>
    <xf numFmtId="0" fontId="3" fillId="0" borderId="14" xfId="0" applyFont="1" applyBorder="1"/>
    <xf numFmtId="12" fontId="3" fillId="0" borderId="13" xfId="0" applyNumberFormat="1" applyFont="1" applyBorder="1"/>
    <xf numFmtId="0" fontId="22" fillId="0" borderId="14" xfId="0" applyFont="1" applyBorder="1"/>
  </cellXfs>
  <cellStyles count="4">
    <cellStyle name="Comma" xfId="1" builtinId="3"/>
    <cellStyle name="Normaallaad 4" xfId="2" xr:uid="{00000000-0005-0000-0000-000002000000}"/>
    <cellStyle name="Normal" xfId="0" builtinId="0"/>
    <cellStyle name="Percent" xfId="3" builtinId="5"/>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N45"/>
  <sheetViews>
    <sheetView tabSelected="1" zoomScale="80" zoomScaleNormal="80" workbookViewId="0">
      <selection activeCell="A4" sqref="A4"/>
    </sheetView>
  </sheetViews>
  <sheetFormatPr defaultColWidth="8.81640625" defaultRowHeight="14" x14ac:dyDescent="0.3"/>
  <cols>
    <col min="1" max="1" width="5.453125" style="13" customWidth="1"/>
    <col min="2" max="2" width="7.7265625" style="13" customWidth="1"/>
    <col min="3" max="3" width="7.81640625" style="13" customWidth="1"/>
    <col min="4" max="4" width="60.26953125" style="13" customWidth="1"/>
    <col min="5" max="6" width="17.54296875" style="13" customWidth="1"/>
    <col min="7" max="7" width="25" style="13" customWidth="1"/>
    <col min="8" max="8" width="37.7265625" style="13" customWidth="1"/>
    <col min="9" max="16384" width="8.81640625" style="13"/>
  </cols>
  <sheetData>
    <row r="1" spans="1:13" x14ac:dyDescent="0.3">
      <c r="A1" s="8" t="s">
        <v>68</v>
      </c>
      <c r="H1" s="14" t="s">
        <v>0</v>
      </c>
    </row>
    <row r="2" spans="1:13" x14ac:dyDescent="0.3">
      <c r="A2" s="8" t="s">
        <v>1</v>
      </c>
    </row>
    <row r="3" spans="1:13" x14ac:dyDescent="0.3">
      <c r="A3" s="9"/>
    </row>
    <row r="4" spans="1:13" ht="15" customHeight="1" x14ac:dyDescent="0.3"/>
    <row r="5" spans="1:13" ht="18.75" customHeight="1" x14ac:dyDescent="0.35">
      <c r="A5" s="148" t="s">
        <v>69</v>
      </c>
      <c r="B5" s="148"/>
      <c r="C5" s="148"/>
      <c r="D5" s="148"/>
      <c r="E5" s="148"/>
      <c r="F5" s="148"/>
      <c r="G5" s="148"/>
      <c r="H5" s="148"/>
    </row>
    <row r="6" spans="1:13" ht="16.5" customHeight="1" x14ac:dyDescent="0.3"/>
    <row r="7" spans="1:13" x14ac:dyDescent="0.3">
      <c r="C7" s="15" t="s">
        <v>2</v>
      </c>
      <c r="D7" s="1" t="s">
        <v>3</v>
      </c>
    </row>
    <row r="8" spans="1:13" x14ac:dyDescent="0.3">
      <c r="C8" s="15" t="s">
        <v>4</v>
      </c>
      <c r="D8" s="1" t="s">
        <v>5</v>
      </c>
    </row>
    <row r="10" spans="1:13" ht="16.5" customHeight="1" x14ac:dyDescent="0.3">
      <c r="D10" s="16" t="s">
        <v>6</v>
      </c>
      <c r="E10" s="10">
        <v>51116</v>
      </c>
      <c r="F10" s="1" t="s">
        <v>7</v>
      </c>
    </row>
    <row r="11" spans="1:13" ht="16.5" customHeight="1" x14ac:dyDescent="0.3">
      <c r="D11" s="16" t="s">
        <v>8</v>
      </c>
      <c r="E11" s="11">
        <v>197411</v>
      </c>
      <c r="F11" s="1" t="s">
        <v>7</v>
      </c>
    </row>
    <row r="12" spans="1:13" ht="16.5" customHeight="1" thickBot="1" x14ac:dyDescent="0.35">
      <c r="D12" s="18"/>
      <c r="E12" s="74"/>
      <c r="F12" s="17"/>
    </row>
    <row r="13" spans="1:13" ht="16.5" x14ac:dyDescent="0.3">
      <c r="B13" s="19" t="s">
        <v>9</v>
      </c>
      <c r="C13" s="20"/>
      <c r="D13" s="20"/>
      <c r="E13" s="21" t="s">
        <v>10</v>
      </c>
      <c r="F13" s="22" t="s">
        <v>11</v>
      </c>
      <c r="G13" s="23" t="s">
        <v>12</v>
      </c>
      <c r="H13" s="24" t="s">
        <v>13</v>
      </c>
      <c r="I13" s="25"/>
      <c r="K13" s="26"/>
      <c r="M13" s="27"/>
    </row>
    <row r="14" spans="1:13" x14ac:dyDescent="0.3">
      <c r="B14" s="28"/>
      <c r="C14" s="29" t="s">
        <v>14</v>
      </c>
      <c r="D14" s="30"/>
      <c r="E14" s="31">
        <f t="shared" ref="E14:E23" si="0">F14/$E$10</f>
        <v>7.5935654198294076</v>
      </c>
      <c r="F14" s="126">
        <v>388152.69</v>
      </c>
      <c r="G14" s="154" t="s">
        <v>15</v>
      </c>
      <c r="H14" s="122"/>
      <c r="I14" s="32"/>
      <c r="K14" s="26"/>
    </row>
    <row r="15" spans="1:13" x14ac:dyDescent="0.3">
      <c r="B15" s="28"/>
      <c r="C15" s="29" t="s">
        <v>16</v>
      </c>
      <c r="D15" s="33"/>
      <c r="E15" s="31">
        <f t="shared" si="0"/>
        <v>5.2410986775178026E-2</v>
      </c>
      <c r="F15" s="126">
        <f>'Annuiteetgraafik (2020 PP)'!F15</f>
        <v>2679.04</v>
      </c>
      <c r="G15" s="155"/>
      <c r="H15" s="122" t="s">
        <v>17</v>
      </c>
      <c r="I15" s="32"/>
      <c r="K15" s="26"/>
    </row>
    <row r="16" spans="1:13" x14ac:dyDescent="0.3">
      <c r="B16" s="28"/>
      <c r="C16" s="36" t="s">
        <v>18</v>
      </c>
      <c r="D16" s="33"/>
      <c r="E16" s="31">
        <f t="shared" si="0"/>
        <v>5.2633813287424676E-2</v>
      </c>
      <c r="F16" s="127">
        <f>'Annuiteetgraafik (2021 PP)'!F27</f>
        <v>2690.43</v>
      </c>
      <c r="G16" s="155"/>
      <c r="H16" s="122" t="s">
        <v>19</v>
      </c>
      <c r="I16" s="32"/>
      <c r="K16" s="26"/>
      <c r="M16" s="59"/>
    </row>
    <row r="17" spans="2:14" x14ac:dyDescent="0.3">
      <c r="B17" s="28"/>
      <c r="C17" s="36" t="s">
        <v>63</v>
      </c>
      <c r="D17" s="33"/>
      <c r="E17" s="125">
        <f t="shared" si="0"/>
        <v>5.4067415290711324E-2</v>
      </c>
      <c r="F17" s="128">
        <f>'Annuiteetgraafik (2022 PP)'!F15</f>
        <v>2763.71</v>
      </c>
      <c r="G17" s="155"/>
      <c r="H17" s="122" t="s">
        <v>64</v>
      </c>
      <c r="I17" s="32"/>
      <c r="K17" s="26"/>
      <c r="M17" s="59"/>
    </row>
    <row r="18" spans="2:14" x14ac:dyDescent="0.3">
      <c r="B18" s="28"/>
      <c r="C18" s="36" t="s">
        <v>70</v>
      </c>
      <c r="D18" s="33"/>
      <c r="E18" s="125">
        <f t="shared" si="0"/>
        <v>7.2824221958148361E-2</v>
      </c>
      <c r="F18" s="128">
        <f>'Annuiteetgraafik (2023 PP)'!F15</f>
        <v>3722.4829296127118</v>
      </c>
      <c r="G18" s="156"/>
      <c r="H18" s="122" t="s">
        <v>71</v>
      </c>
      <c r="I18" s="32"/>
      <c r="K18" s="26"/>
      <c r="M18" s="59"/>
    </row>
    <row r="19" spans="2:14" x14ac:dyDescent="0.3">
      <c r="B19" s="34">
        <v>100</v>
      </c>
      <c r="C19" s="35" t="s">
        <v>20</v>
      </c>
      <c r="D19" s="36"/>
      <c r="E19" s="31">
        <f t="shared" si="0"/>
        <v>0.2148079935832225</v>
      </c>
      <c r="F19" s="12">
        <v>10980.125400000001</v>
      </c>
      <c r="G19" s="163" t="s">
        <v>21</v>
      </c>
      <c r="H19" s="37"/>
      <c r="I19" s="25"/>
      <c r="K19" s="26"/>
      <c r="M19" s="26"/>
      <c r="N19" s="59"/>
    </row>
    <row r="20" spans="2:14" ht="105.65" customHeight="1" x14ac:dyDescent="0.3">
      <c r="B20" s="34">
        <v>200</v>
      </c>
      <c r="C20" s="38" t="s">
        <v>22</v>
      </c>
      <c r="D20" s="29"/>
      <c r="E20" s="31">
        <f t="shared" si="0"/>
        <v>1.5212842338993662</v>
      </c>
      <c r="F20" s="12">
        <v>77761.964900000006</v>
      </c>
      <c r="G20" s="164"/>
      <c r="H20" s="135" t="s">
        <v>67</v>
      </c>
      <c r="I20" s="25"/>
      <c r="J20" s="59"/>
      <c r="K20" s="59"/>
      <c r="L20" s="59"/>
      <c r="M20" s="26"/>
      <c r="N20" s="59"/>
    </row>
    <row r="21" spans="2:14" ht="14.5" x14ac:dyDescent="0.35">
      <c r="B21" s="34">
        <v>300</v>
      </c>
      <c r="C21" s="167" t="s">
        <v>23</v>
      </c>
      <c r="D21" s="168"/>
      <c r="E21" s="39">
        <f t="shared" si="0"/>
        <v>0.3112004069175992</v>
      </c>
      <c r="F21" s="12">
        <v>15907.32</v>
      </c>
      <c r="G21" s="164"/>
      <c r="H21" s="157"/>
      <c r="I21" s="25"/>
      <c r="K21" s="26"/>
    </row>
    <row r="22" spans="2:14" x14ac:dyDescent="0.3">
      <c r="B22" s="34">
        <v>500</v>
      </c>
      <c r="C22" s="38" t="s">
        <v>24</v>
      </c>
      <c r="D22" s="29"/>
      <c r="E22" s="31">
        <f t="shared" si="0"/>
        <v>1.0827811252836684E-2</v>
      </c>
      <c r="F22" s="12">
        <v>553.47439999999995</v>
      </c>
      <c r="G22" s="164"/>
      <c r="H22" s="158"/>
      <c r="I22" s="25"/>
      <c r="J22" s="59"/>
      <c r="K22" s="26"/>
      <c r="L22" s="59"/>
    </row>
    <row r="23" spans="2:14" x14ac:dyDescent="0.3">
      <c r="B23" s="34">
        <v>400</v>
      </c>
      <c r="C23" s="161" t="s">
        <v>25</v>
      </c>
      <c r="D23" s="162"/>
      <c r="E23" s="31">
        <f t="shared" si="0"/>
        <v>4.8440791611237186</v>
      </c>
      <c r="F23" s="12">
        <v>247609.9504</v>
      </c>
      <c r="G23" s="165"/>
      <c r="H23" s="159"/>
      <c r="I23" s="40"/>
      <c r="J23" s="40"/>
      <c r="M23" s="59"/>
    </row>
    <row r="24" spans="2:14" x14ac:dyDescent="0.3">
      <c r="B24" s="41"/>
      <c r="C24" s="42" t="s">
        <v>26</v>
      </c>
      <c r="D24" s="42"/>
      <c r="E24" s="6">
        <f>SUM(E14:E23)</f>
        <v>14.727701463917612</v>
      </c>
      <c r="F24" s="43">
        <f>SUM(F14:F23)</f>
        <v>752821.18802961276</v>
      </c>
      <c r="G24" s="44"/>
      <c r="H24" s="45"/>
      <c r="I24" s="40"/>
      <c r="J24" s="40"/>
      <c r="K24" s="46"/>
    </row>
    <row r="25" spans="2:14" x14ac:dyDescent="0.3">
      <c r="B25" s="47"/>
      <c r="C25" s="48"/>
      <c r="D25" s="48"/>
      <c r="E25" s="49"/>
      <c r="F25" s="50"/>
      <c r="G25" s="51"/>
      <c r="H25" s="52"/>
      <c r="I25" s="32"/>
      <c r="J25" s="53"/>
    </row>
    <row r="26" spans="2:14" ht="16.5" x14ac:dyDescent="0.3">
      <c r="B26" s="54" t="s">
        <v>27</v>
      </c>
      <c r="C26" s="42"/>
      <c r="D26" s="42"/>
      <c r="E26" s="55" t="s">
        <v>10</v>
      </c>
      <c r="F26" s="56" t="s">
        <v>11</v>
      </c>
      <c r="G26" s="57" t="s">
        <v>12</v>
      </c>
      <c r="H26" s="58" t="s">
        <v>13</v>
      </c>
      <c r="I26" s="25"/>
      <c r="J26" s="53"/>
      <c r="K26" s="59"/>
    </row>
    <row r="27" spans="2:14" x14ac:dyDescent="0.3">
      <c r="B27" s="34">
        <v>600</v>
      </c>
      <c r="C27" s="38" t="s">
        <v>28</v>
      </c>
      <c r="D27" s="29"/>
      <c r="E27" s="152"/>
      <c r="F27" s="153"/>
      <c r="G27" s="163" t="s">
        <v>29</v>
      </c>
      <c r="H27" s="149" t="s">
        <v>30</v>
      </c>
      <c r="I27" s="25"/>
      <c r="J27" s="53"/>
      <c r="K27" s="26"/>
    </row>
    <row r="28" spans="2:14" x14ac:dyDescent="0.3">
      <c r="B28" s="34"/>
      <c r="C28" s="38">
        <v>610</v>
      </c>
      <c r="D28" s="29" t="s">
        <v>31</v>
      </c>
      <c r="E28" s="79">
        <f>F28/$E$10</f>
        <v>1.919794081109633</v>
      </c>
      <c r="F28" s="80">
        <v>98132.19425</v>
      </c>
      <c r="G28" s="164"/>
      <c r="H28" s="150"/>
      <c r="I28" s="25"/>
    </row>
    <row r="29" spans="2:14" x14ac:dyDescent="0.3">
      <c r="B29" s="34"/>
      <c r="C29" s="38">
        <v>620</v>
      </c>
      <c r="D29" s="29" t="s">
        <v>32</v>
      </c>
      <c r="E29" s="79">
        <f>F29/$E$10</f>
        <v>0.68763199277134368</v>
      </c>
      <c r="F29" s="80">
        <v>35148.996942500002</v>
      </c>
      <c r="G29" s="164"/>
      <c r="H29" s="150"/>
      <c r="I29" s="25"/>
    </row>
    <row r="30" spans="2:14" x14ac:dyDescent="0.3">
      <c r="B30" s="34"/>
      <c r="C30" s="38">
        <v>630</v>
      </c>
      <c r="D30" s="29" t="s">
        <v>33</v>
      </c>
      <c r="E30" s="79">
        <f>F30/$E$10</f>
        <v>0.74886692777212616</v>
      </c>
      <c r="F30" s="80">
        <v>38279.081879999998</v>
      </c>
      <c r="G30" s="165"/>
      <c r="H30" s="151"/>
      <c r="I30" s="25"/>
    </row>
    <row r="31" spans="2:14" ht="42" x14ac:dyDescent="0.3">
      <c r="B31" s="34">
        <v>700</v>
      </c>
      <c r="C31" s="162" t="s">
        <v>34</v>
      </c>
      <c r="D31" s="166"/>
      <c r="E31" s="136">
        <f>F31/$E$10</f>
        <v>5.8690038344158383E-4</v>
      </c>
      <c r="F31" s="137">
        <v>30</v>
      </c>
      <c r="G31" s="119" t="s">
        <v>35</v>
      </c>
      <c r="H31" s="124" t="s">
        <v>36</v>
      </c>
      <c r="I31" s="25"/>
    </row>
    <row r="32" spans="2:14" x14ac:dyDescent="0.3">
      <c r="B32" s="34"/>
      <c r="C32" s="7" t="s">
        <v>37</v>
      </c>
      <c r="D32" s="60"/>
      <c r="E32" s="79">
        <f>F32/$E$10</f>
        <v>0</v>
      </c>
      <c r="F32" s="81">
        <v>0</v>
      </c>
      <c r="G32" s="61"/>
      <c r="H32" s="124"/>
      <c r="I32" s="25"/>
    </row>
    <row r="33" spans="2:11" ht="15" customHeight="1" thickBot="1" x14ac:dyDescent="0.35">
      <c r="B33" s="62"/>
      <c r="C33" s="63" t="s">
        <v>38</v>
      </c>
      <c r="D33" s="63"/>
      <c r="E33" s="82">
        <f>SUM(E27:E31)</f>
        <v>3.3568799020365447</v>
      </c>
      <c r="F33" s="83">
        <f>SUM(F27:F32)</f>
        <v>171590.27307250001</v>
      </c>
      <c r="G33" s="64"/>
      <c r="H33" s="65"/>
      <c r="K33" s="66"/>
    </row>
    <row r="34" spans="2:11" ht="17.25" customHeight="1" x14ac:dyDescent="0.3">
      <c r="B34" s="67"/>
      <c r="C34" s="17"/>
      <c r="D34" s="17"/>
      <c r="E34" s="68"/>
      <c r="F34" s="69"/>
      <c r="G34" s="70"/>
    </row>
    <row r="35" spans="2:11" x14ac:dyDescent="0.3">
      <c r="B35" s="160" t="s">
        <v>39</v>
      </c>
      <c r="C35" s="160"/>
      <c r="D35" s="160"/>
      <c r="E35" s="68">
        <f t="shared" ref="E35:F35" si="1">E33+E24</f>
        <v>18.084581365954158</v>
      </c>
      <c r="F35" s="69">
        <f t="shared" si="1"/>
        <v>924411.46110211278</v>
      </c>
      <c r="G35" s="70"/>
    </row>
    <row r="36" spans="2:11" x14ac:dyDescent="0.3">
      <c r="B36" s="67" t="s">
        <v>40</v>
      </c>
      <c r="C36" s="71"/>
      <c r="D36" s="2">
        <v>0.22</v>
      </c>
      <c r="E36" s="72">
        <f>E35*D36</f>
        <v>3.9786079005099149</v>
      </c>
      <c r="F36" s="69">
        <f>F35*D36</f>
        <v>203370.52144246481</v>
      </c>
    </row>
    <row r="37" spans="2:11" x14ac:dyDescent="0.3">
      <c r="B37" s="17" t="s">
        <v>41</v>
      </c>
      <c r="C37" s="17"/>
      <c r="D37" s="17"/>
      <c r="E37" s="73">
        <f t="shared" ref="E37:F37" si="2">E36+E35</f>
        <v>22.063189266464072</v>
      </c>
      <c r="F37" s="69">
        <f t="shared" si="2"/>
        <v>1127781.9825445777</v>
      </c>
      <c r="G37" s="70"/>
      <c r="H37" s="70"/>
    </row>
    <row r="38" spans="2:11" x14ac:dyDescent="0.3">
      <c r="B38" s="17" t="s">
        <v>42</v>
      </c>
      <c r="C38" s="17"/>
      <c r="D38" s="17"/>
      <c r="E38" s="73" t="s">
        <v>65</v>
      </c>
      <c r="F38" s="69">
        <f>F35*12</f>
        <v>11092937.533225354</v>
      </c>
      <c r="G38" s="74"/>
      <c r="H38" s="75"/>
    </row>
    <row r="39" spans="2:11" ht="14.5" thickBot="1" x14ac:dyDescent="0.35">
      <c r="B39" s="17" t="s">
        <v>43</v>
      </c>
      <c r="C39" s="17"/>
      <c r="D39" s="17"/>
      <c r="E39" s="76" t="s">
        <v>65</v>
      </c>
      <c r="F39" s="3">
        <f>F37*12</f>
        <v>13533383.790534932</v>
      </c>
      <c r="G39" s="4"/>
      <c r="H39" s="5"/>
    </row>
    <row r="40" spans="2:11" ht="15.5" x14ac:dyDescent="0.35">
      <c r="B40" s="77"/>
      <c r="C40" s="77"/>
      <c r="D40" s="77"/>
      <c r="E40" s="77"/>
      <c r="F40" s="77"/>
    </row>
    <row r="41" spans="2:11" ht="15.5" x14ac:dyDescent="0.35">
      <c r="B41" s="77"/>
      <c r="C41" s="77"/>
      <c r="D41" s="77"/>
      <c r="E41" s="77"/>
      <c r="F41" s="77"/>
    </row>
    <row r="42" spans="2:11" ht="15.5" x14ac:dyDescent="0.35">
      <c r="B42" s="77"/>
      <c r="C42" s="77"/>
      <c r="D42" s="77"/>
      <c r="E42" s="77"/>
      <c r="F42" s="77"/>
    </row>
    <row r="43" spans="2:11" x14ac:dyDescent="0.3">
      <c r="B43" s="25" t="s">
        <v>44</v>
      </c>
      <c r="C43" s="17"/>
      <c r="D43" s="17"/>
      <c r="E43" s="25" t="s">
        <v>44</v>
      </c>
    </row>
    <row r="45" spans="2:11" x14ac:dyDescent="0.3">
      <c r="B45" s="8" t="s">
        <v>45</v>
      </c>
      <c r="C45" s="78"/>
      <c r="D45" s="78"/>
      <c r="E45" s="8" t="s">
        <v>2</v>
      </c>
      <c r="F45" s="78"/>
    </row>
  </sheetData>
  <mergeCells count="11">
    <mergeCell ref="B35:D35"/>
    <mergeCell ref="C23:D23"/>
    <mergeCell ref="G27:G30"/>
    <mergeCell ref="C31:D31"/>
    <mergeCell ref="G19:G23"/>
    <mergeCell ref="C21:D21"/>
    <mergeCell ref="A5:H5"/>
    <mergeCell ref="H27:H30"/>
    <mergeCell ref="E27:F27"/>
    <mergeCell ref="H21:H23"/>
    <mergeCell ref="G14:G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4"/>
  <sheetViews>
    <sheetView zoomScaleNormal="100" workbookViewId="0">
      <selection activeCell="E11" sqref="E11"/>
    </sheetView>
  </sheetViews>
  <sheetFormatPr defaultColWidth="9.1796875" defaultRowHeight="14.5" x14ac:dyDescent="0.35"/>
  <cols>
    <col min="1" max="1" width="9.1796875" style="86" customWidth="1"/>
    <col min="2" max="2" width="7.81640625" style="86" customWidth="1"/>
    <col min="3" max="3" width="14.7265625" style="86" customWidth="1"/>
    <col min="4" max="4" width="14.26953125" style="86" customWidth="1"/>
    <col min="5" max="7" width="14.7265625" style="86" customWidth="1"/>
    <col min="8" max="16384" width="9.1796875" style="86"/>
  </cols>
  <sheetData>
    <row r="1" spans="1:13" x14ac:dyDescent="0.35">
      <c r="A1" s="84"/>
      <c r="B1" s="84"/>
      <c r="C1" s="84"/>
      <c r="D1" s="84"/>
      <c r="E1" s="84"/>
      <c r="F1" s="84"/>
      <c r="G1" s="85"/>
    </row>
    <row r="2" spans="1:13" x14ac:dyDescent="0.35">
      <c r="A2" s="84"/>
      <c r="B2" s="84"/>
      <c r="C2" s="84"/>
      <c r="D2" s="84"/>
      <c r="E2" s="84"/>
      <c r="F2" s="87"/>
      <c r="G2" s="88"/>
    </row>
    <row r="3" spans="1:13" x14ac:dyDescent="0.35">
      <c r="A3" s="84"/>
      <c r="B3" s="84"/>
      <c r="C3" s="84"/>
      <c r="D3" s="84"/>
      <c r="E3" s="84"/>
      <c r="F3" s="87"/>
      <c r="G3" s="88"/>
    </row>
    <row r="4" spans="1:13" ht="21" x14ac:dyDescent="0.5">
      <c r="A4" s="84"/>
      <c r="B4" s="89" t="s">
        <v>46</v>
      </c>
      <c r="C4" s="84"/>
      <c r="D4" s="84"/>
      <c r="E4" s="90"/>
      <c r="F4" s="91"/>
      <c r="G4" s="89"/>
      <c r="K4" s="92"/>
      <c r="L4" s="93"/>
    </row>
    <row r="5" spans="1:13" x14ac:dyDescent="0.35">
      <c r="A5" s="84"/>
      <c r="B5" s="84"/>
      <c r="C5" s="84"/>
      <c r="D5" s="84"/>
      <c r="E5" s="84"/>
      <c r="F5" s="91"/>
      <c r="G5" s="84"/>
      <c r="K5" s="94"/>
      <c r="L5" s="93"/>
    </row>
    <row r="6" spans="1:13" x14ac:dyDescent="0.35">
      <c r="A6" s="84"/>
      <c r="B6" s="95" t="s">
        <v>47</v>
      </c>
      <c r="C6" s="96"/>
      <c r="D6" s="97"/>
      <c r="E6" s="98">
        <v>44197</v>
      </c>
      <c r="F6" s="99"/>
      <c r="G6" s="84"/>
      <c r="K6" s="100"/>
      <c r="L6" s="100"/>
    </row>
    <row r="7" spans="1:13" x14ac:dyDescent="0.35">
      <c r="A7" s="84"/>
      <c r="B7" s="101" t="s">
        <v>48</v>
      </c>
      <c r="C7" s="102"/>
      <c r="E7" s="103">
        <v>60</v>
      </c>
      <c r="F7" s="104" t="s">
        <v>49</v>
      </c>
      <c r="G7" s="84"/>
      <c r="K7" s="105"/>
      <c r="L7" s="105"/>
    </row>
    <row r="8" spans="1:13" x14ac:dyDescent="0.35">
      <c r="A8" s="84"/>
      <c r="B8" s="101" t="s">
        <v>50</v>
      </c>
      <c r="C8" s="102"/>
      <c r="D8" s="106">
        <f>E6-1</f>
        <v>44196</v>
      </c>
      <c r="E8" s="107">
        <v>149095.09</v>
      </c>
      <c r="F8" s="104" t="s">
        <v>51</v>
      </c>
      <c r="G8" s="84"/>
      <c r="K8" s="105"/>
      <c r="L8" s="105"/>
    </row>
    <row r="9" spans="1:13" x14ac:dyDescent="0.35">
      <c r="A9" s="84"/>
      <c r="B9" s="101" t="s">
        <v>52</v>
      </c>
      <c r="C9" s="102"/>
      <c r="D9" s="106">
        <f>EDATE(D8,E7)</f>
        <v>46022</v>
      </c>
      <c r="E9" s="107">
        <v>0</v>
      </c>
      <c r="F9" s="104" t="s">
        <v>51</v>
      </c>
      <c r="G9" s="108"/>
      <c r="K9" s="105"/>
      <c r="L9" s="105"/>
    </row>
    <row r="10" spans="1:13" x14ac:dyDescent="0.35">
      <c r="A10" s="84"/>
      <c r="B10" s="101" t="s">
        <v>53</v>
      </c>
      <c r="C10" s="102"/>
      <c r="E10" s="120">
        <v>1</v>
      </c>
      <c r="F10" s="104"/>
      <c r="G10" s="84"/>
      <c r="K10" s="109"/>
      <c r="L10" s="109"/>
    </row>
    <row r="11" spans="1:13" x14ac:dyDescent="0.35">
      <c r="A11" s="84"/>
      <c r="B11" s="110" t="s">
        <v>54</v>
      </c>
      <c r="C11" s="111"/>
      <c r="D11" s="112"/>
      <c r="E11" s="123">
        <v>0.03</v>
      </c>
      <c r="F11" s="113"/>
      <c r="G11" s="114"/>
      <c r="K11" s="105"/>
      <c r="L11" s="105"/>
      <c r="M11" s="109"/>
    </row>
    <row r="12" spans="1:13" x14ac:dyDescent="0.35">
      <c r="A12" s="84"/>
      <c r="B12" s="103"/>
      <c r="C12" s="102"/>
      <c r="E12" s="115"/>
      <c r="F12" s="103"/>
      <c r="G12" s="114"/>
      <c r="K12" s="105"/>
      <c r="L12" s="105"/>
      <c r="M12" s="109"/>
    </row>
    <row r="13" spans="1:13" x14ac:dyDescent="0.35">
      <c r="K13" s="105"/>
      <c r="L13" s="105"/>
      <c r="M13" s="109"/>
    </row>
    <row r="14" spans="1:13" ht="15" thickBot="1" x14ac:dyDescent="0.4">
      <c r="A14" s="116" t="s">
        <v>55</v>
      </c>
      <c r="B14" s="116" t="s">
        <v>56</v>
      </c>
      <c r="C14" s="116" t="s">
        <v>57</v>
      </c>
      <c r="D14" s="116" t="s">
        <v>58</v>
      </c>
      <c r="E14" s="116" t="s">
        <v>59</v>
      </c>
      <c r="F14" s="116" t="s">
        <v>60</v>
      </c>
      <c r="G14" s="116" t="s">
        <v>61</v>
      </c>
      <c r="K14" s="105"/>
      <c r="L14" s="105"/>
      <c r="M14" s="109"/>
    </row>
    <row r="15" spans="1:13" x14ac:dyDescent="0.35">
      <c r="A15" s="117">
        <f>E6</f>
        <v>44197</v>
      </c>
      <c r="B15" s="102">
        <v>1</v>
      </c>
      <c r="C15" s="91">
        <f>E8</f>
        <v>149095.09</v>
      </c>
      <c r="D15" s="118">
        <f>ROUND(C15*$E$11/12,2)</f>
        <v>372.74</v>
      </c>
      <c r="E15" s="118">
        <f>PPMT($E$11/12,B15,$E$7,-$E$8,$E$9,0)</f>
        <v>2306.3058267406536</v>
      </c>
      <c r="F15" s="118">
        <f>ROUND(PMT($E$11/12,E7,-E8,E9),2)</f>
        <v>2679.04</v>
      </c>
      <c r="G15" s="118">
        <f>C15-E15</f>
        <v>146788.78417325934</v>
      </c>
      <c r="K15" s="105"/>
      <c r="L15" s="105"/>
      <c r="M15" s="109"/>
    </row>
    <row r="16" spans="1:13" x14ac:dyDescent="0.35">
      <c r="A16" s="117">
        <f>EDATE(A15,1)</f>
        <v>44228</v>
      </c>
      <c r="B16" s="102">
        <v>2</v>
      </c>
      <c r="C16" s="91">
        <f>G15</f>
        <v>146788.78417325934</v>
      </c>
      <c r="D16" s="118">
        <f t="shared" ref="D16:D74" si="0">ROUND(C16*$E$11/12,2)</f>
        <v>366.97</v>
      </c>
      <c r="E16" s="118">
        <f t="shared" ref="E16:E74" si="1">PPMT($E$11/12,B16,$E$7,-$E$8,$E$9,0)</f>
        <v>2312.0715913075051</v>
      </c>
      <c r="F16" s="118">
        <f>F15</f>
        <v>2679.04</v>
      </c>
      <c r="G16" s="118">
        <f t="shared" ref="G16:G74" si="2">C16-E16</f>
        <v>144476.71258195184</v>
      </c>
      <c r="K16" s="105"/>
      <c r="L16" s="105"/>
      <c r="M16" s="109"/>
    </row>
    <row r="17" spans="1:13" x14ac:dyDescent="0.35">
      <c r="A17" s="117">
        <f>EDATE(A16,1)</f>
        <v>44256</v>
      </c>
      <c r="B17" s="102">
        <v>3</v>
      </c>
      <c r="C17" s="91">
        <f>G16</f>
        <v>144476.71258195184</v>
      </c>
      <c r="D17" s="118">
        <f t="shared" si="0"/>
        <v>361.19</v>
      </c>
      <c r="E17" s="118">
        <f t="shared" si="1"/>
        <v>2317.8517702857739</v>
      </c>
      <c r="F17" s="118">
        <f t="shared" ref="F17:F74" si="3">F16</f>
        <v>2679.04</v>
      </c>
      <c r="G17" s="118">
        <f t="shared" si="2"/>
        <v>142158.86081166606</v>
      </c>
      <c r="K17" s="105"/>
      <c r="L17" s="105"/>
      <c r="M17" s="109"/>
    </row>
    <row r="18" spans="1:13" x14ac:dyDescent="0.35">
      <c r="A18" s="117">
        <f t="shared" ref="A18:A74" si="4">EDATE(A17,1)</f>
        <v>44287</v>
      </c>
      <c r="B18" s="102">
        <v>4</v>
      </c>
      <c r="C18" s="91">
        <f t="shared" ref="C18:C74" si="5">G17</f>
        <v>142158.86081166606</v>
      </c>
      <c r="D18" s="118">
        <f t="shared" si="0"/>
        <v>355.4</v>
      </c>
      <c r="E18" s="118">
        <f t="shared" si="1"/>
        <v>2323.6463997114879</v>
      </c>
      <c r="F18" s="118">
        <f t="shared" si="3"/>
        <v>2679.04</v>
      </c>
      <c r="G18" s="118">
        <f t="shared" si="2"/>
        <v>139835.21441195457</v>
      </c>
      <c r="K18" s="105"/>
      <c r="L18" s="105"/>
      <c r="M18" s="109"/>
    </row>
    <row r="19" spans="1:13" x14ac:dyDescent="0.35">
      <c r="A19" s="117">
        <f t="shared" si="4"/>
        <v>44317</v>
      </c>
      <c r="B19" s="102">
        <v>5</v>
      </c>
      <c r="C19" s="91">
        <f t="shared" si="5"/>
        <v>139835.21441195457</v>
      </c>
      <c r="D19" s="118">
        <f t="shared" si="0"/>
        <v>349.59</v>
      </c>
      <c r="E19" s="118">
        <f t="shared" si="1"/>
        <v>2329.455515710767</v>
      </c>
      <c r="F19" s="118">
        <f t="shared" si="3"/>
        <v>2679.04</v>
      </c>
      <c r="G19" s="118">
        <f t="shared" si="2"/>
        <v>137505.75889624382</v>
      </c>
      <c r="K19" s="105"/>
      <c r="L19" s="105"/>
      <c r="M19" s="109"/>
    </row>
    <row r="20" spans="1:13" x14ac:dyDescent="0.35">
      <c r="A20" s="117">
        <f t="shared" si="4"/>
        <v>44348</v>
      </c>
      <c r="B20" s="102">
        <v>6</v>
      </c>
      <c r="C20" s="91">
        <f t="shared" si="5"/>
        <v>137505.75889624382</v>
      </c>
      <c r="D20" s="118">
        <f t="shared" si="0"/>
        <v>343.76</v>
      </c>
      <c r="E20" s="118">
        <f t="shared" si="1"/>
        <v>2335.2791545000437</v>
      </c>
      <c r="F20" s="118">
        <f t="shared" si="3"/>
        <v>2679.04</v>
      </c>
      <c r="G20" s="118">
        <f t="shared" si="2"/>
        <v>135170.47974174377</v>
      </c>
      <c r="K20" s="105"/>
      <c r="L20" s="105"/>
      <c r="M20" s="109"/>
    </row>
    <row r="21" spans="1:13" x14ac:dyDescent="0.35">
      <c r="A21" s="117">
        <f t="shared" si="4"/>
        <v>44378</v>
      </c>
      <c r="B21" s="102">
        <v>7</v>
      </c>
      <c r="C21" s="91">
        <f t="shared" si="5"/>
        <v>135170.47974174377</v>
      </c>
      <c r="D21" s="118">
        <f t="shared" si="0"/>
        <v>337.93</v>
      </c>
      <c r="E21" s="118">
        <f t="shared" si="1"/>
        <v>2341.117352386294</v>
      </c>
      <c r="F21" s="118">
        <f t="shared" si="3"/>
        <v>2679.04</v>
      </c>
      <c r="G21" s="118">
        <f t="shared" si="2"/>
        <v>132829.36238935747</v>
      </c>
      <c r="K21" s="105"/>
      <c r="L21" s="105"/>
      <c r="M21" s="109"/>
    </row>
    <row r="22" spans="1:13" x14ac:dyDescent="0.35">
      <c r="A22" s="117">
        <f>EDATE(A21,1)</f>
        <v>44409</v>
      </c>
      <c r="B22" s="102">
        <v>8</v>
      </c>
      <c r="C22" s="91">
        <f t="shared" si="5"/>
        <v>132829.36238935747</v>
      </c>
      <c r="D22" s="118">
        <f t="shared" si="0"/>
        <v>332.07</v>
      </c>
      <c r="E22" s="118">
        <f t="shared" si="1"/>
        <v>2346.97014576726</v>
      </c>
      <c r="F22" s="118">
        <f t="shared" si="3"/>
        <v>2679.04</v>
      </c>
      <c r="G22" s="118">
        <f t="shared" si="2"/>
        <v>130482.39224359021</v>
      </c>
      <c r="K22" s="105"/>
      <c r="L22" s="105"/>
      <c r="M22" s="109"/>
    </row>
    <row r="23" spans="1:13" x14ac:dyDescent="0.35">
      <c r="A23" s="117">
        <f t="shared" si="4"/>
        <v>44440</v>
      </c>
      <c r="B23" s="102">
        <v>9</v>
      </c>
      <c r="C23" s="91">
        <f t="shared" si="5"/>
        <v>130482.39224359021</v>
      </c>
      <c r="D23" s="118">
        <f t="shared" si="0"/>
        <v>326.20999999999998</v>
      </c>
      <c r="E23" s="118">
        <f t="shared" si="1"/>
        <v>2352.837571131678</v>
      </c>
      <c r="F23" s="118">
        <f t="shared" si="3"/>
        <v>2679.04</v>
      </c>
      <c r="G23" s="118">
        <f t="shared" si="2"/>
        <v>128129.55467245853</v>
      </c>
      <c r="K23" s="105"/>
      <c r="L23" s="105"/>
      <c r="M23" s="109"/>
    </row>
    <row r="24" spans="1:13" x14ac:dyDescent="0.35">
      <c r="A24" s="117">
        <f t="shared" si="4"/>
        <v>44470</v>
      </c>
      <c r="B24" s="102">
        <v>10</v>
      </c>
      <c r="C24" s="91">
        <f t="shared" si="5"/>
        <v>128129.55467245853</v>
      </c>
      <c r="D24" s="118">
        <f t="shared" si="0"/>
        <v>320.32</v>
      </c>
      <c r="E24" s="118">
        <f t="shared" si="1"/>
        <v>2358.7196650595074</v>
      </c>
      <c r="F24" s="118">
        <f t="shared" si="3"/>
        <v>2679.04</v>
      </c>
      <c r="G24" s="118">
        <f t="shared" si="2"/>
        <v>125770.83500739902</v>
      </c>
      <c r="K24" s="105"/>
      <c r="L24" s="105"/>
      <c r="M24" s="109"/>
    </row>
    <row r="25" spans="1:13" x14ac:dyDescent="0.35">
      <c r="A25" s="117">
        <f t="shared" si="4"/>
        <v>44501</v>
      </c>
      <c r="B25" s="102">
        <v>11</v>
      </c>
      <c r="C25" s="91">
        <f t="shared" si="5"/>
        <v>125770.83500739902</v>
      </c>
      <c r="D25" s="118">
        <f t="shared" si="0"/>
        <v>314.43</v>
      </c>
      <c r="E25" s="118">
        <f t="shared" si="1"/>
        <v>2364.6164642221556</v>
      </c>
      <c r="F25" s="118">
        <f t="shared" si="3"/>
        <v>2679.04</v>
      </c>
      <c r="G25" s="118">
        <f t="shared" si="2"/>
        <v>123406.21854317686</v>
      </c>
    </row>
    <row r="26" spans="1:13" x14ac:dyDescent="0.35">
      <c r="A26" s="117">
        <f t="shared" si="4"/>
        <v>44531</v>
      </c>
      <c r="B26" s="102">
        <v>12</v>
      </c>
      <c r="C26" s="91">
        <f t="shared" si="5"/>
        <v>123406.21854317686</v>
      </c>
      <c r="D26" s="118">
        <f t="shared" si="0"/>
        <v>308.52</v>
      </c>
      <c r="E26" s="118">
        <f t="shared" si="1"/>
        <v>2370.5280053827114</v>
      </c>
      <c r="F26" s="118">
        <f t="shared" si="3"/>
        <v>2679.04</v>
      </c>
      <c r="G26" s="118">
        <f t="shared" si="2"/>
        <v>121035.69053779414</v>
      </c>
    </row>
    <row r="27" spans="1:13" x14ac:dyDescent="0.35">
      <c r="A27" s="117">
        <f t="shared" si="4"/>
        <v>44562</v>
      </c>
      <c r="B27" s="102">
        <v>13</v>
      </c>
      <c r="C27" s="91">
        <f t="shared" si="5"/>
        <v>121035.69053779414</v>
      </c>
      <c r="D27" s="118">
        <f t="shared" si="0"/>
        <v>302.58999999999997</v>
      </c>
      <c r="E27" s="118">
        <f t="shared" si="1"/>
        <v>2376.4543253961679</v>
      </c>
      <c r="F27" s="118">
        <f t="shared" si="3"/>
        <v>2679.04</v>
      </c>
      <c r="G27" s="118">
        <f t="shared" si="2"/>
        <v>118659.23621239797</v>
      </c>
    </row>
    <row r="28" spans="1:13" x14ac:dyDescent="0.35">
      <c r="A28" s="117">
        <f t="shared" si="4"/>
        <v>44593</v>
      </c>
      <c r="B28" s="102">
        <v>14</v>
      </c>
      <c r="C28" s="91">
        <f t="shared" si="5"/>
        <v>118659.23621239797</v>
      </c>
      <c r="D28" s="118">
        <f t="shared" si="0"/>
        <v>296.64999999999998</v>
      </c>
      <c r="E28" s="118">
        <f t="shared" si="1"/>
        <v>2382.3954612096586</v>
      </c>
      <c r="F28" s="118">
        <f t="shared" si="3"/>
        <v>2679.04</v>
      </c>
      <c r="G28" s="118">
        <f t="shared" si="2"/>
        <v>116276.84075118831</v>
      </c>
    </row>
    <row r="29" spans="1:13" x14ac:dyDescent="0.35">
      <c r="A29" s="117">
        <f t="shared" si="4"/>
        <v>44621</v>
      </c>
      <c r="B29" s="102">
        <v>15</v>
      </c>
      <c r="C29" s="91">
        <f t="shared" si="5"/>
        <v>116276.84075118831</v>
      </c>
      <c r="D29" s="118">
        <f t="shared" si="0"/>
        <v>290.69</v>
      </c>
      <c r="E29" s="118">
        <f t="shared" si="1"/>
        <v>2388.3514498626823</v>
      </c>
      <c r="F29" s="118">
        <f t="shared" si="3"/>
        <v>2679.04</v>
      </c>
      <c r="G29" s="118">
        <f t="shared" si="2"/>
        <v>113888.48930132564</v>
      </c>
    </row>
    <row r="30" spans="1:13" x14ac:dyDescent="0.35">
      <c r="A30" s="117">
        <f t="shared" si="4"/>
        <v>44652</v>
      </c>
      <c r="B30" s="102">
        <v>16</v>
      </c>
      <c r="C30" s="91">
        <f t="shared" si="5"/>
        <v>113888.48930132564</v>
      </c>
      <c r="D30" s="118">
        <f t="shared" si="0"/>
        <v>284.72000000000003</v>
      </c>
      <c r="E30" s="118">
        <f t="shared" si="1"/>
        <v>2394.3223284873393</v>
      </c>
      <c r="F30" s="118">
        <f t="shared" si="3"/>
        <v>2679.04</v>
      </c>
      <c r="G30" s="118">
        <f t="shared" si="2"/>
        <v>111494.1669728383</v>
      </c>
    </row>
    <row r="31" spans="1:13" x14ac:dyDescent="0.35">
      <c r="A31" s="117">
        <f t="shared" si="4"/>
        <v>44682</v>
      </c>
      <c r="B31" s="102">
        <v>17</v>
      </c>
      <c r="C31" s="91">
        <f t="shared" si="5"/>
        <v>111494.1669728383</v>
      </c>
      <c r="D31" s="118">
        <f t="shared" si="0"/>
        <v>278.74</v>
      </c>
      <c r="E31" s="118">
        <f t="shared" si="1"/>
        <v>2400.3081343085578</v>
      </c>
      <c r="F31" s="118">
        <f t="shared" si="3"/>
        <v>2679.04</v>
      </c>
      <c r="G31" s="118">
        <f t="shared" si="2"/>
        <v>109093.85883852973</v>
      </c>
    </row>
    <row r="32" spans="1:13" x14ac:dyDescent="0.35">
      <c r="A32" s="117">
        <f t="shared" si="4"/>
        <v>44713</v>
      </c>
      <c r="B32" s="102">
        <v>18</v>
      </c>
      <c r="C32" s="91">
        <f t="shared" si="5"/>
        <v>109093.85883852973</v>
      </c>
      <c r="D32" s="118">
        <f t="shared" si="0"/>
        <v>272.73</v>
      </c>
      <c r="E32" s="118">
        <f t="shared" si="1"/>
        <v>2406.3089046443288</v>
      </c>
      <c r="F32" s="118">
        <f t="shared" si="3"/>
        <v>2679.04</v>
      </c>
      <c r="G32" s="118">
        <f t="shared" si="2"/>
        <v>106687.5499338854</v>
      </c>
    </row>
    <row r="33" spans="1:7" x14ac:dyDescent="0.35">
      <c r="A33" s="117">
        <f t="shared" si="4"/>
        <v>44743</v>
      </c>
      <c r="B33" s="102">
        <v>19</v>
      </c>
      <c r="C33" s="91">
        <f t="shared" si="5"/>
        <v>106687.5499338854</v>
      </c>
      <c r="D33" s="118">
        <f t="shared" si="0"/>
        <v>266.72000000000003</v>
      </c>
      <c r="E33" s="118">
        <f t="shared" si="1"/>
        <v>2412.3246769059397</v>
      </c>
      <c r="F33" s="118">
        <f t="shared" si="3"/>
        <v>2679.04</v>
      </c>
      <c r="G33" s="118">
        <f t="shared" si="2"/>
        <v>104275.22525697947</v>
      </c>
    </row>
    <row r="34" spans="1:7" x14ac:dyDescent="0.35">
      <c r="A34" s="117">
        <f t="shared" si="4"/>
        <v>44774</v>
      </c>
      <c r="B34" s="102">
        <v>20</v>
      </c>
      <c r="C34" s="91">
        <f t="shared" si="5"/>
        <v>104275.22525697947</v>
      </c>
      <c r="D34" s="118">
        <f t="shared" si="0"/>
        <v>260.69</v>
      </c>
      <c r="E34" s="118">
        <f t="shared" si="1"/>
        <v>2418.3554885982048</v>
      </c>
      <c r="F34" s="118">
        <f t="shared" si="3"/>
        <v>2679.04</v>
      </c>
      <c r="G34" s="118">
        <f t="shared" si="2"/>
        <v>101856.86976838126</v>
      </c>
    </row>
    <row r="35" spans="1:7" x14ac:dyDescent="0.35">
      <c r="A35" s="117">
        <f t="shared" si="4"/>
        <v>44805</v>
      </c>
      <c r="B35" s="102">
        <v>21</v>
      </c>
      <c r="C35" s="91">
        <f t="shared" si="5"/>
        <v>101856.86976838126</v>
      </c>
      <c r="D35" s="118">
        <f t="shared" si="0"/>
        <v>254.64</v>
      </c>
      <c r="E35" s="118">
        <f t="shared" si="1"/>
        <v>2424.4013773196998</v>
      </c>
      <c r="F35" s="118">
        <f t="shared" si="3"/>
        <v>2679.04</v>
      </c>
      <c r="G35" s="118">
        <f t="shared" si="2"/>
        <v>99432.468391061571</v>
      </c>
    </row>
    <row r="36" spans="1:7" x14ac:dyDescent="0.35">
      <c r="A36" s="117">
        <f t="shared" si="4"/>
        <v>44835</v>
      </c>
      <c r="B36" s="102">
        <v>22</v>
      </c>
      <c r="C36" s="91">
        <f t="shared" si="5"/>
        <v>99432.468391061571</v>
      </c>
      <c r="D36" s="118">
        <f t="shared" si="0"/>
        <v>248.58</v>
      </c>
      <c r="E36" s="118">
        <f t="shared" si="1"/>
        <v>2430.4623807629991</v>
      </c>
      <c r="F36" s="118">
        <f t="shared" si="3"/>
        <v>2679.04</v>
      </c>
      <c r="G36" s="118">
        <f t="shared" si="2"/>
        <v>97002.006010298574</v>
      </c>
    </row>
    <row r="37" spans="1:7" x14ac:dyDescent="0.35">
      <c r="A37" s="117">
        <f t="shared" si="4"/>
        <v>44866</v>
      </c>
      <c r="B37" s="102">
        <v>23</v>
      </c>
      <c r="C37" s="91">
        <f t="shared" si="5"/>
        <v>97002.006010298574</v>
      </c>
      <c r="D37" s="118">
        <f t="shared" si="0"/>
        <v>242.51</v>
      </c>
      <c r="E37" s="118">
        <f t="shared" si="1"/>
        <v>2436.538536714907</v>
      </c>
      <c r="F37" s="118">
        <f t="shared" si="3"/>
        <v>2679.04</v>
      </c>
      <c r="G37" s="118">
        <f t="shared" si="2"/>
        <v>94565.46747358366</v>
      </c>
    </row>
    <row r="38" spans="1:7" x14ac:dyDescent="0.35">
      <c r="A38" s="117">
        <f t="shared" si="4"/>
        <v>44896</v>
      </c>
      <c r="B38" s="102">
        <v>24</v>
      </c>
      <c r="C38" s="91">
        <f t="shared" si="5"/>
        <v>94565.46747358366</v>
      </c>
      <c r="D38" s="118">
        <f t="shared" si="0"/>
        <v>236.41</v>
      </c>
      <c r="E38" s="118">
        <f t="shared" si="1"/>
        <v>2442.6298830566939</v>
      </c>
      <c r="F38" s="118">
        <f t="shared" si="3"/>
        <v>2679.04</v>
      </c>
      <c r="G38" s="118">
        <f t="shared" si="2"/>
        <v>92122.837590526964</v>
      </c>
    </row>
    <row r="39" spans="1:7" x14ac:dyDescent="0.35">
      <c r="A39" s="117">
        <f t="shared" si="4"/>
        <v>44927</v>
      </c>
      <c r="B39" s="102">
        <v>25</v>
      </c>
      <c r="C39" s="91">
        <f t="shared" si="5"/>
        <v>92122.837590526964</v>
      </c>
      <c r="D39" s="118">
        <f t="shared" si="0"/>
        <v>230.31</v>
      </c>
      <c r="E39" s="118">
        <f t="shared" si="1"/>
        <v>2448.7364577643357</v>
      </c>
      <c r="F39" s="118">
        <f t="shared" si="3"/>
        <v>2679.04</v>
      </c>
      <c r="G39" s="118">
        <f t="shared" si="2"/>
        <v>89674.101132762633</v>
      </c>
    </row>
    <row r="40" spans="1:7" x14ac:dyDescent="0.35">
      <c r="A40" s="117">
        <f t="shared" si="4"/>
        <v>44958</v>
      </c>
      <c r="B40" s="102">
        <v>26</v>
      </c>
      <c r="C40" s="91">
        <f t="shared" si="5"/>
        <v>89674.101132762633</v>
      </c>
      <c r="D40" s="118">
        <f t="shared" si="0"/>
        <v>224.19</v>
      </c>
      <c r="E40" s="118">
        <f t="shared" si="1"/>
        <v>2454.8582989087467</v>
      </c>
      <c r="F40" s="118">
        <f t="shared" si="3"/>
        <v>2679.04</v>
      </c>
      <c r="G40" s="118">
        <f t="shared" si="2"/>
        <v>87219.242833853888</v>
      </c>
    </row>
    <row r="41" spans="1:7" x14ac:dyDescent="0.35">
      <c r="A41" s="117">
        <f t="shared" si="4"/>
        <v>44986</v>
      </c>
      <c r="B41" s="102">
        <v>27</v>
      </c>
      <c r="C41" s="91">
        <f t="shared" si="5"/>
        <v>87219.242833853888</v>
      </c>
      <c r="D41" s="118">
        <f t="shared" si="0"/>
        <v>218.05</v>
      </c>
      <c r="E41" s="118">
        <f t="shared" si="1"/>
        <v>2460.9954446560187</v>
      </c>
      <c r="F41" s="118">
        <f t="shared" si="3"/>
        <v>2679.04</v>
      </c>
      <c r="G41" s="118">
        <f t="shared" si="2"/>
        <v>84758.247389197873</v>
      </c>
    </row>
    <row r="42" spans="1:7" x14ac:dyDescent="0.35">
      <c r="A42" s="117">
        <f t="shared" si="4"/>
        <v>45017</v>
      </c>
      <c r="B42" s="102">
        <v>28</v>
      </c>
      <c r="C42" s="91">
        <f t="shared" si="5"/>
        <v>84758.247389197873</v>
      </c>
      <c r="D42" s="118">
        <f t="shared" si="0"/>
        <v>211.9</v>
      </c>
      <c r="E42" s="118">
        <f t="shared" si="1"/>
        <v>2467.1479332676586</v>
      </c>
      <c r="F42" s="118">
        <f t="shared" si="3"/>
        <v>2679.04</v>
      </c>
      <c r="G42" s="118">
        <f t="shared" si="2"/>
        <v>82291.09945593022</v>
      </c>
    </row>
    <row r="43" spans="1:7" x14ac:dyDescent="0.35">
      <c r="A43" s="117">
        <f t="shared" si="4"/>
        <v>45047</v>
      </c>
      <c r="B43" s="102">
        <v>29</v>
      </c>
      <c r="C43" s="91">
        <f t="shared" si="5"/>
        <v>82291.09945593022</v>
      </c>
      <c r="D43" s="118">
        <f t="shared" si="0"/>
        <v>205.73</v>
      </c>
      <c r="E43" s="118">
        <f t="shared" si="1"/>
        <v>2473.3158031008279</v>
      </c>
      <c r="F43" s="118">
        <f t="shared" si="3"/>
        <v>2679.04</v>
      </c>
      <c r="G43" s="118">
        <f t="shared" si="2"/>
        <v>79817.783652829385</v>
      </c>
    </row>
    <row r="44" spans="1:7" x14ac:dyDescent="0.35">
      <c r="A44" s="117">
        <f t="shared" si="4"/>
        <v>45078</v>
      </c>
      <c r="B44" s="102">
        <v>30</v>
      </c>
      <c r="C44" s="91">
        <f t="shared" si="5"/>
        <v>79817.783652829385</v>
      </c>
      <c r="D44" s="118">
        <f t="shared" si="0"/>
        <v>199.54</v>
      </c>
      <c r="E44" s="118">
        <f t="shared" si="1"/>
        <v>2479.4990926085798</v>
      </c>
      <c r="F44" s="118">
        <f t="shared" si="3"/>
        <v>2679.04</v>
      </c>
      <c r="G44" s="118">
        <f t="shared" si="2"/>
        <v>77338.284560220811</v>
      </c>
    </row>
    <row r="45" spans="1:7" x14ac:dyDescent="0.35">
      <c r="A45" s="117">
        <f t="shared" si="4"/>
        <v>45108</v>
      </c>
      <c r="B45" s="102">
        <v>31</v>
      </c>
      <c r="C45" s="91">
        <f t="shared" si="5"/>
        <v>77338.284560220811</v>
      </c>
      <c r="D45" s="118">
        <f t="shared" si="0"/>
        <v>193.35</v>
      </c>
      <c r="E45" s="118">
        <f t="shared" si="1"/>
        <v>2485.6978403401013</v>
      </c>
      <c r="F45" s="118">
        <f t="shared" si="3"/>
        <v>2679.04</v>
      </c>
      <c r="G45" s="118">
        <f t="shared" si="2"/>
        <v>74852.58671988071</v>
      </c>
    </row>
    <row r="46" spans="1:7" x14ac:dyDescent="0.35">
      <c r="A46" s="117">
        <f t="shared" si="4"/>
        <v>45139</v>
      </c>
      <c r="B46" s="102">
        <v>32</v>
      </c>
      <c r="C46" s="91">
        <f t="shared" si="5"/>
        <v>74852.58671988071</v>
      </c>
      <c r="D46" s="118">
        <f t="shared" si="0"/>
        <v>187.13</v>
      </c>
      <c r="E46" s="118">
        <f t="shared" si="1"/>
        <v>2491.9120849409514</v>
      </c>
      <c r="F46" s="118">
        <f t="shared" si="3"/>
        <v>2679.04</v>
      </c>
      <c r="G46" s="118">
        <f t="shared" si="2"/>
        <v>72360.674634939758</v>
      </c>
    </row>
    <row r="47" spans="1:7" x14ac:dyDescent="0.35">
      <c r="A47" s="117">
        <f t="shared" si="4"/>
        <v>45170</v>
      </c>
      <c r="B47" s="102">
        <v>33</v>
      </c>
      <c r="C47" s="91">
        <f t="shared" si="5"/>
        <v>72360.674634939758</v>
      </c>
      <c r="D47" s="118">
        <f t="shared" si="0"/>
        <v>180.9</v>
      </c>
      <c r="E47" s="118">
        <f t="shared" si="1"/>
        <v>2498.141865153304</v>
      </c>
      <c r="F47" s="118">
        <f t="shared" si="3"/>
        <v>2679.04</v>
      </c>
      <c r="G47" s="118">
        <f t="shared" si="2"/>
        <v>69862.532769786456</v>
      </c>
    </row>
    <row r="48" spans="1:7" x14ac:dyDescent="0.35">
      <c r="A48" s="117">
        <f t="shared" si="4"/>
        <v>45200</v>
      </c>
      <c r="B48" s="102">
        <v>34</v>
      </c>
      <c r="C48" s="91">
        <f t="shared" si="5"/>
        <v>69862.532769786456</v>
      </c>
      <c r="D48" s="118">
        <f t="shared" si="0"/>
        <v>174.66</v>
      </c>
      <c r="E48" s="118">
        <f t="shared" si="1"/>
        <v>2504.3872198161876</v>
      </c>
      <c r="F48" s="118">
        <f t="shared" si="3"/>
        <v>2679.04</v>
      </c>
      <c r="G48" s="118">
        <f t="shared" si="2"/>
        <v>67358.145549970272</v>
      </c>
    </row>
    <row r="49" spans="1:7" x14ac:dyDescent="0.35">
      <c r="A49" s="117">
        <f t="shared" si="4"/>
        <v>45231</v>
      </c>
      <c r="B49" s="102">
        <v>35</v>
      </c>
      <c r="C49" s="91">
        <f t="shared" si="5"/>
        <v>67358.145549970272</v>
      </c>
      <c r="D49" s="118">
        <f t="shared" si="0"/>
        <v>168.4</v>
      </c>
      <c r="E49" s="118">
        <f t="shared" si="1"/>
        <v>2510.6481878657278</v>
      </c>
      <c r="F49" s="118">
        <f t="shared" si="3"/>
        <v>2679.04</v>
      </c>
      <c r="G49" s="118">
        <f t="shared" si="2"/>
        <v>64847.497362104543</v>
      </c>
    </row>
    <row r="50" spans="1:7" x14ac:dyDescent="0.35">
      <c r="A50" s="117">
        <f t="shared" si="4"/>
        <v>45261</v>
      </c>
      <c r="B50" s="102">
        <v>36</v>
      </c>
      <c r="C50" s="91">
        <f t="shared" si="5"/>
        <v>64847.497362104543</v>
      </c>
      <c r="D50" s="118">
        <f t="shared" si="0"/>
        <v>162.12</v>
      </c>
      <c r="E50" s="118">
        <f t="shared" si="1"/>
        <v>2516.9248083353923</v>
      </c>
      <c r="F50" s="118">
        <f t="shared" si="3"/>
        <v>2679.04</v>
      </c>
      <c r="G50" s="118">
        <f t="shared" si="2"/>
        <v>62330.572553769147</v>
      </c>
    </row>
    <row r="51" spans="1:7" x14ac:dyDescent="0.35">
      <c r="A51" s="117">
        <f t="shared" si="4"/>
        <v>45292</v>
      </c>
      <c r="B51" s="102">
        <v>37</v>
      </c>
      <c r="C51" s="91">
        <f t="shared" si="5"/>
        <v>62330.572553769147</v>
      </c>
      <c r="D51" s="118">
        <f t="shared" si="0"/>
        <v>155.83000000000001</v>
      </c>
      <c r="E51" s="118">
        <f t="shared" si="1"/>
        <v>2523.2171203562307</v>
      </c>
      <c r="F51" s="118">
        <f t="shared" si="3"/>
        <v>2679.04</v>
      </c>
      <c r="G51" s="118">
        <f t="shared" si="2"/>
        <v>59807.355433412915</v>
      </c>
    </row>
    <row r="52" spans="1:7" x14ac:dyDescent="0.35">
      <c r="A52" s="117">
        <f t="shared" si="4"/>
        <v>45323</v>
      </c>
      <c r="B52" s="102">
        <v>38</v>
      </c>
      <c r="C52" s="91">
        <f t="shared" si="5"/>
        <v>59807.355433412915</v>
      </c>
      <c r="D52" s="118">
        <f t="shared" si="0"/>
        <v>149.52000000000001</v>
      </c>
      <c r="E52" s="118">
        <f t="shared" si="1"/>
        <v>2529.5251631571209</v>
      </c>
      <c r="F52" s="118">
        <f t="shared" si="3"/>
        <v>2679.04</v>
      </c>
      <c r="G52" s="118">
        <f t="shared" si="2"/>
        <v>57277.830270255792</v>
      </c>
    </row>
    <row r="53" spans="1:7" x14ac:dyDescent="0.35">
      <c r="A53" s="117">
        <f t="shared" si="4"/>
        <v>45352</v>
      </c>
      <c r="B53" s="102">
        <v>39</v>
      </c>
      <c r="C53" s="91">
        <f t="shared" si="5"/>
        <v>57277.830270255792</v>
      </c>
      <c r="D53" s="118">
        <f t="shared" si="0"/>
        <v>143.19</v>
      </c>
      <c r="E53" s="118">
        <f t="shared" si="1"/>
        <v>2535.8489760650141</v>
      </c>
      <c r="F53" s="118">
        <f t="shared" si="3"/>
        <v>2679.04</v>
      </c>
      <c r="G53" s="118">
        <f t="shared" si="2"/>
        <v>54741.98129419078</v>
      </c>
    </row>
    <row r="54" spans="1:7" x14ac:dyDescent="0.35">
      <c r="A54" s="117">
        <f t="shared" si="4"/>
        <v>45383</v>
      </c>
      <c r="B54" s="102">
        <v>40</v>
      </c>
      <c r="C54" s="91">
        <f t="shared" si="5"/>
        <v>54741.98129419078</v>
      </c>
      <c r="D54" s="118">
        <f t="shared" si="0"/>
        <v>136.85</v>
      </c>
      <c r="E54" s="118">
        <f t="shared" si="1"/>
        <v>2542.1885985051763</v>
      </c>
      <c r="F54" s="118">
        <f t="shared" si="3"/>
        <v>2679.04</v>
      </c>
      <c r="G54" s="118">
        <f t="shared" si="2"/>
        <v>52199.792695685603</v>
      </c>
    </row>
    <row r="55" spans="1:7" x14ac:dyDescent="0.35">
      <c r="A55" s="117">
        <f t="shared" si="4"/>
        <v>45413</v>
      </c>
      <c r="B55" s="102">
        <v>41</v>
      </c>
      <c r="C55" s="91">
        <f t="shared" si="5"/>
        <v>52199.792695685603</v>
      </c>
      <c r="D55" s="118">
        <f t="shared" si="0"/>
        <v>130.5</v>
      </c>
      <c r="E55" s="118">
        <f t="shared" si="1"/>
        <v>2548.5440700014392</v>
      </c>
      <c r="F55" s="118">
        <f t="shared" si="3"/>
        <v>2679.04</v>
      </c>
      <c r="G55" s="118">
        <f t="shared" si="2"/>
        <v>49651.248625684166</v>
      </c>
    </row>
    <row r="56" spans="1:7" x14ac:dyDescent="0.35">
      <c r="A56" s="117">
        <f t="shared" si="4"/>
        <v>45444</v>
      </c>
      <c r="B56" s="102">
        <v>42</v>
      </c>
      <c r="C56" s="91">
        <f t="shared" si="5"/>
        <v>49651.248625684166</v>
      </c>
      <c r="D56" s="118">
        <f t="shared" si="0"/>
        <v>124.13</v>
      </c>
      <c r="E56" s="118">
        <f t="shared" si="1"/>
        <v>2554.9154301764429</v>
      </c>
      <c r="F56" s="118">
        <f t="shared" si="3"/>
        <v>2679.04</v>
      </c>
      <c r="G56" s="118">
        <f t="shared" si="2"/>
        <v>47096.333195507723</v>
      </c>
    </row>
    <row r="57" spans="1:7" x14ac:dyDescent="0.35">
      <c r="A57" s="117">
        <f t="shared" si="4"/>
        <v>45474</v>
      </c>
      <c r="B57" s="102">
        <v>43</v>
      </c>
      <c r="C57" s="91">
        <f t="shared" si="5"/>
        <v>47096.333195507723</v>
      </c>
      <c r="D57" s="118">
        <f t="shared" si="0"/>
        <v>117.74</v>
      </c>
      <c r="E57" s="118">
        <f t="shared" si="1"/>
        <v>2561.3027187518842</v>
      </c>
      <c r="F57" s="118">
        <f t="shared" si="3"/>
        <v>2679.04</v>
      </c>
      <c r="G57" s="118">
        <f t="shared" si="2"/>
        <v>44535.030476755841</v>
      </c>
    </row>
    <row r="58" spans="1:7" x14ac:dyDescent="0.35">
      <c r="A58" s="117">
        <f t="shared" si="4"/>
        <v>45505</v>
      </c>
      <c r="B58" s="102">
        <v>44</v>
      </c>
      <c r="C58" s="91">
        <f t="shared" si="5"/>
        <v>44535.030476755841</v>
      </c>
      <c r="D58" s="118">
        <f t="shared" si="0"/>
        <v>111.34</v>
      </c>
      <c r="E58" s="118">
        <f t="shared" si="1"/>
        <v>2567.7059755487639</v>
      </c>
      <c r="F58" s="118">
        <f t="shared" si="3"/>
        <v>2679.04</v>
      </c>
      <c r="G58" s="118">
        <f t="shared" si="2"/>
        <v>41967.324501207077</v>
      </c>
    </row>
    <row r="59" spans="1:7" x14ac:dyDescent="0.35">
      <c r="A59" s="117">
        <f t="shared" si="4"/>
        <v>45536</v>
      </c>
      <c r="B59" s="102">
        <v>45</v>
      </c>
      <c r="C59" s="91">
        <f t="shared" si="5"/>
        <v>41967.324501207077</v>
      </c>
      <c r="D59" s="118">
        <f t="shared" si="0"/>
        <v>104.92</v>
      </c>
      <c r="E59" s="118">
        <f t="shared" si="1"/>
        <v>2574.1252404876359</v>
      </c>
      <c r="F59" s="118">
        <f t="shared" si="3"/>
        <v>2679.04</v>
      </c>
      <c r="G59" s="118">
        <f t="shared" si="2"/>
        <v>39393.199260719441</v>
      </c>
    </row>
    <row r="60" spans="1:7" x14ac:dyDescent="0.35">
      <c r="A60" s="117">
        <f t="shared" si="4"/>
        <v>45566</v>
      </c>
      <c r="B60" s="102">
        <v>46</v>
      </c>
      <c r="C60" s="91">
        <f t="shared" si="5"/>
        <v>39393.199260719441</v>
      </c>
      <c r="D60" s="118">
        <f t="shared" si="0"/>
        <v>98.48</v>
      </c>
      <c r="E60" s="118">
        <f t="shared" si="1"/>
        <v>2580.5605535888549</v>
      </c>
      <c r="F60" s="118">
        <f t="shared" si="3"/>
        <v>2679.04</v>
      </c>
      <c r="G60" s="118">
        <f t="shared" si="2"/>
        <v>36812.638707130587</v>
      </c>
    </row>
    <row r="61" spans="1:7" x14ac:dyDescent="0.35">
      <c r="A61" s="117">
        <f t="shared" si="4"/>
        <v>45597</v>
      </c>
      <c r="B61" s="102">
        <v>47</v>
      </c>
      <c r="C61" s="91">
        <f t="shared" si="5"/>
        <v>36812.638707130587</v>
      </c>
      <c r="D61" s="118">
        <f t="shared" si="0"/>
        <v>92.03</v>
      </c>
      <c r="E61" s="118">
        <f t="shared" si="1"/>
        <v>2587.011954972827</v>
      </c>
      <c r="F61" s="118">
        <f t="shared" si="3"/>
        <v>2679.04</v>
      </c>
      <c r="G61" s="118">
        <f t="shared" si="2"/>
        <v>34225.626752157761</v>
      </c>
    </row>
    <row r="62" spans="1:7" x14ac:dyDescent="0.35">
      <c r="A62" s="117">
        <f t="shared" si="4"/>
        <v>45627</v>
      </c>
      <c r="B62" s="102">
        <v>48</v>
      </c>
      <c r="C62" s="91">
        <f t="shared" si="5"/>
        <v>34225.626752157761</v>
      </c>
      <c r="D62" s="118">
        <f t="shared" si="0"/>
        <v>85.56</v>
      </c>
      <c r="E62" s="118">
        <f t="shared" si="1"/>
        <v>2593.4794848602587</v>
      </c>
      <c r="F62" s="118">
        <f t="shared" si="3"/>
        <v>2679.04</v>
      </c>
      <c r="G62" s="118">
        <f t="shared" si="2"/>
        <v>31632.147267297503</v>
      </c>
    </row>
    <row r="63" spans="1:7" x14ac:dyDescent="0.35">
      <c r="A63" s="117">
        <f t="shared" si="4"/>
        <v>45658</v>
      </c>
      <c r="B63" s="102">
        <v>49</v>
      </c>
      <c r="C63" s="91">
        <f t="shared" si="5"/>
        <v>31632.147267297503</v>
      </c>
      <c r="D63" s="118">
        <f t="shared" si="0"/>
        <v>79.08</v>
      </c>
      <c r="E63" s="118">
        <f t="shared" si="1"/>
        <v>2599.9631835724099</v>
      </c>
      <c r="F63" s="118">
        <f t="shared" si="3"/>
        <v>2679.04</v>
      </c>
      <c r="G63" s="118">
        <f t="shared" si="2"/>
        <v>29032.184083725093</v>
      </c>
    </row>
    <row r="64" spans="1:7" x14ac:dyDescent="0.35">
      <c r="A64" s="117">
        <f t="shared" si="4"/>
        <v>45689</v>
      </c>
      <c r="B64" s="102">
        <v>50</v>
      </c>
      <c r="C64" s="91">
        <f t="shared" si="5"/>
        <v>29032.184083725093</v>
      </c>
      <c r="D64" s="118">
        <f t="shared" si="0"/>
        <v>72.58</v>
      </c>
      <c r="E64" s="118">
        <f t="shared" si="1"/>
        <v>2606.4630915313405</v>
      </c>
      <c r="F64" s="118">
        <f t="shared" si="3"/>
        <v>2679.04</v>
      </c>
      <c r="G64" s="118">
        <f t="shared" si="2"/>
        <v>26425.720992193754</v>
      </c>
    </row>
    <row r="65" spans="1:7" x14ac:dyDescent="0.35">
      <c r="A65" s="117">
        <f t="shared" si="4"/>
        <v>45717</v>
      </c>
      <c r="B65" s="102">
        <v>51</v>
      </c>
      <c r="C65" s="91">
        <f t="shared" si="5"/>
        <v>26425.720992193754</v>
      </c>
      <c r="D65" s="118">
        <f t="shared" si="0"/>
        <v>66.06</v>
      </c>
      <c r="E65" s="118">
        <f t="shared" si="1"/>
        <v>2612.9792492601691</v>
      </c>
      <c r="F65" s="118">
        <f t="shared" si="3"/>
        <v>2679.04</v>
      </c>
      <c r="G65" s="118">
        <f t="shared" si="2"/>
        <v>23812.741742933584</v>
      </c>
    </row>
    <row r="66" spans="1:7" x14ac:dyDescent="0.35">
      <c r="A66" s="117">
        <f t="shared" si="4"/>
        <v>45748</v>
      </c>
      <c r="B66" s="102">
        <v>52</v>
      </c>
      <c r="C66" s="91">
        <f t="shared" si="5"/>
        <v>23812.741742933584</v>
      </c>
      <c r="D66" s="118">
        <f t="shared" si="0"/>
        <v>59.53</v>
      </c>
      <c r="E66" s="118">
        <f t="shared" si="1"/>
        <v>2619.5116973833192</v>
      </c>
      <c r="F66" s="118">
        <f t="shared" si="3"/>
        <v>2679.04</v>
      </c>
      <c r="G66" s="118">
        <f t="shared" si="2"/>
        <v>21193.230045550263</v>
      </c>
    </row>
    <row r="67" spans="1:7" x14ac:dyDescent="0.35">
      <c r="A67" s="117">
        <f t="shared" si="4"/>
        <v>45778</v>
      </c>
      <c r="B67" s="102">
        <v>53</v>
      </c>
      <c r="C67" s="91">
        <f t="shared" si="5"/>
        <v>21193.230045550263</v>
      </c>
      <c r="D67" s="118">
        <f t="shared" si="0"/>
        <v>52.98</v>
      </c>
      <c r="E67" s="118">
        <f t="shared" si="1"/>
        <v>2626.0604766267779</v>
      </c>
      <c r="F67" s="118">
        <f t="shared" si="3"/>
        <v>2679.04</v>
      </c>
      <c r="G67" s="118">
        <f t="shared" si="2"/>
        <v>18567.169568923484</v>
      </c>
    </row>
    <row r="68" spans="1:7" x14ac:dyDescent="0.35">
      <c r="A68" s="117">
        <f t="shared" si="4"/>
        <v>45809</v>
      </c>
      <c r="B68" s="102">
        <v>54</v>
      </c>
      <c r="C68" s="91">
        <f t="shared" si="5"/>
        <v>18567.169568923484</v>
      </c>
      <c r="D68" s="118">
        <f t="shared" si="0"/>
        <v>46.42</v>
      </c>
      <c r="E68" s="118">
        <f t="shared" si="1"/>
        <v>2632.6256278183446</v>
      </c>
      <c r="F68" s="118">
        <f t="shared" si="3"/>
        <v>2679.04</v>
      </c>
      <c r="G68" s="118">
        <f t="shared" si="2"/>
        <v>15934.543941105139</v>
      </c>
    </row>
    <row r="69" spans="1:7" x14ac:dyDescent="0.35">
      <c r="A69" s="117">
        <f t="shared" si="4"/>
        <v>45839</v>
      </c>
      <c r="B69" s="102">
        <v>55</v>
      </c>
      <c r="C69" s="91">
        <f t="shared" si="5"/>
        <v>15934.543941105139</v>
      </c>
      <c r="D69" s="118">
        <f t="shared" si="0"/>
        <v>39.840000000000003</v>
      </c>
      <c r="E69" s="118">
        <f t="shared" si="1"/>
        <v>2639.207191887891</v>
      </c>
      <c r="F69" s="118">
        <f t="shared" si="3"/>
        <v>2679.04</v>
      </c>
      <c r="G69" s="118">
        <f t="shared" si="2"/>
        <v>13295.336749217247</v>
      </c>
    </row>
    <row r="70" spans="1:7" x14ac:dyDescent="0.35">
      <c r="A70" s="117">
        <f t="shared" si="4"/>
        <v>45870</v>
      </c>
      <c r="B70" s="102">
        <v>56</v>
      </c>
      <c r="C70" s="91">
        <f t="shared" si="5"/>
        <v>13295.336749217247</v>
      </c>
      <c r="D70" s="118">
        <f t="shared" si="0"/>
        <v>33.24</v>
      </c>
      <c r="E70" s="118">
        <f t="shared" si="1"/>
        <v>2645.8052098676103</v>
      </c>
      <c r="F70" s="118">
        <f t="shared" si="3"/>
        <v>2679.04</v>
      </c>
      <c r="G70" s="118">
        <f t="shared" si="2"/>
        <v>10649.531539349637</v>
      </c>
    </row>
    <row r="71" spans="1:7" x14ac:dyDescent="0.35">
      <c r="A71" s="117">
        <f t="shared" si="4"/>
        <v>45901</v>
      </c>
      <c r="B71" s="102">
        <v>57</v>
      </c>
      <c r="C71" s="91">
        <f t="shared" si="5"/>
        <v>10649.531539349637</v>
      </c>
      <c r="D71" s="118">
        <f t="shared" si="0"/>
        <v>26.62</v>
      </c>
      <c r="E71" s="118">
        <f t="shared" si="1"/>
        <v>2652.4197228922794</v>
      </c>
      <c r="F71" s="118">
        <f t="shared" si="3"/>
        <v>2679.04</v>
      </c>
      <c r="G71" s="118">
        <f t="shared" si="2"/>
        <v>7997.1118164573572</v>
      </c>
    </row>
    <row r="72" spans="1:7" x14ac:dyDescent="0.35">
      <c r="A72" s="117">
        <f t="shared" si="4"/>
        <v>45931</v>
      </c>
      <c r="B72" s="102">
        <v>58</v>
      </c>
      <c r="C72" s="91">
        <f t="shared" si="5"/>
        <v>7997.1118164573572</v>
      </c>
      <c r="D72" s="118">
        <f t="shared" si="0"/>
        <v>19.989999999999998</v>
      </c>
      <c r="E72" s="118">
        <f t="shared" si="1"/>
        <v>2659.0507721995095</v>
      </c>
      <c r="F72" s="118">
        <f t="shared" si="3"/>
        <v>2679.04</v>
      </c>
      <c r="G72" s="118">
        <f t="shared" si="2"/>
        <v>5338.0610442578472</v>
      </c>
    </row>
    <row r="73" spans="1:7" x14ac:dyDescent="0.35">
      <c r="A73" s="117">
        <f t="shared" si="4"/>
        <v>45962</v>
      </c>
      <c r="B73" s="102">
        <v>59</v>
      </c>
      <c r="C73" s="91">
        <f t="shared" si="5"/>
        <v>5338.0610442578472</v>
      </c>
      <c r="D73" s="118">
        <f t="shared" si="0"/>
        <v>13.35</v>
      </c>
      <c r="E73" s="118">
        <f t="shared" si="1"/>
        <v>2665.698399130009</v>
      </c>
      <c r="F73" s="118">
        <f t="shared" si="3"/>
        <v>2679.04</v>
      </c>
      <c r="G73" s="118">
        <f t="shared" si="2"/>
        <v>2672.3626451278383</v>
      </c>
    </row>
    <row r="74" spans="1:7" x14ac:dyDescent="0.35">
      <c r="A74" s="117">
        <f t="shared" si="4"/>
        <v>45992</v>
      </c>
      <c r="B74" s="102">
        <v>60</v>
      </c>
      <c r="C74" s="91">
        <f t="shared" si="5"/>
        <v>2672.3626451278383</v>
      </c>
      <c r="D74" s="118">
        <f t="shared" si="0"/>
        <v>6.68</v>
      </c>
      <c r="E74" s="118">
        <f t="shared" si="1"/>
        <v>2672.3626451278337</v>
      </c>
      <c r="F74" s="118">
        <f t="shared" si="3"/>
        <v>2679.04</v>
      </c>
      <c r="G74" s="118">
        <f t="shared" si="2"/>
        <v>4.5474735088646412E-12</v>
      </c>
    </row>
    <row r="75" spans="1:7" x14ac:dyDescent="0.35">
      <c r="A75" s="117"/>
      <c r="B75" s="102"/>
      <c r="C75" s="91"/>
      <c r="D75" s="118"/>
      <c r="E75" s="118"/>
      <c r="F75" s="118"/>
      <c r="G75" s="118"/>
    </row>
    <row r="76" spans="1:7" x14ac:dyDescent="0.35">
      <c r="A76" s="117"/>
      <c r="B76" s="102"/>
      <c r="C76" s="91"/>
      <c r="D76" s="118"/>
      <c r="E76" s="118"/>
      <c r="F76" s="118"/>
      <c r="G76" s="118"/>
    </row>
    <row r="77" spans="1:7" x14ac:dyDescent="0.35">
      <c r="A77" s="117"/>
      <c r="B77" s="102"/>
      <c r="C77" s="91"/>
      <c r="D77" s="118"/>
      <c r="E77" s="118"/>
      <c r="F77" s="118"/>
      <c r="G77" s="118"/>
    </row>
    <row r="78" spans="1:7" x14ac:dyDescent="0.35">
      <c r="A78" s="117"/>
      <c r="B78" s="102"/>
      <c r="C78" s="91"/>
      <c r="D78" s="118"/>
      <c r="E78" s="118"/>
      <c r="F78" s="118"/>
      <c r="G78" s="118"/>
    </row>
    <row r="79" spans="1:7" x14ac:dyDescent="0.35">
      <c r="A79" s="117"/>
      <c r="B79" s="102"/>
      <c r="C79" s="91"/>
      <c r="D79" s="118"/>
      <c r="E79" s="118"/>
      <c r="F79" s="118"/>
      <c r="G79" s="118"/>
    </row>
    <row r="80" spans="1:7" x14ac:dyDescent="0.35">
      <c r="A80" s="117"/>
      <c r="B80" s="102"/>
      <c r="C80" s="91"/>
      <c r="D80" s="118"/>
      <c r="E80" s="118"/>
      <c r="F80" s="118"/>
      <c r="G80" s="118"/>
    </row>
    <row r="81" spans="1:7" x14ac:dyDescent="0.35">
      <c r="A81" s="117"/>
      <c r="B81" s="102"/>
      <c r="C81" s="91"/>
      <c r="D81" s="118"/>
      <c r="E81" s="118"/>
      <c r="F81" s="118"/>
      <c r="G81" s="118"/>
    </row>
    <row r="82" spans="1:7" x14ac:dyDescent="0.35">
      <c r="A82" s="117"/>
      <c r="B82" s="102"/>
      <c r="C82" s="91"/>
      <c r="D82" s="118"/>
      <c r="E82" s="118"/>
      <c r="F82" s="118"/>
      <c r="G82" s="118"/>
    </row>
    <row r="83" spans="1:7" x14ac:dyDescent="0.35">
      <c r="A83" s="117"/>
      <c r="B83" s="102"/>
      <c r="C83" s="91"/>
      <c r="D83" s="118"/>
      <c r="E83" s="118"/>
      <c r="F83" s="118"/>
      <c r="G83" s="118"/>
    </row>
    <row r="84" spans="1:7" x14ac:dyDescent="0.35">
      <c r="A84" s="117"/>
      <c r="B84" s="102"/>
      <c r="C84" s="91"/>
      <c r="D84" s="118"/>
      <c r="E84" s="118"/>
      <c r="F84" s="118"/>
      <c r="G84" s="118"/>
    </row>
    <row r="85" spans="1:7" x14ac:dyDescent="0.35">
      <c r="A85" s="117"/>
      <c r="B85" s="102"/>
      <c r="C85" s="91"/>
      <c r="D85" s="118"/>
      <c r="E85" s="118"/>
      <c r="F85" s="118"/>
      <c r="G85" s="118"/>
    </row>
    <row r="86" spans="1:7" x14ac:dyDescent="0.35">
      <c r="A86" s="117"/>
      <c r="B86" s="102"/>
      <c r="C86" s="91"/>
      <c r="D86" s="118"/>
      <c r="E86" s="118"/>
      <c r="F86" s="118"/>
      <c r="G86" s="118"/>
    </row>
    <row r="87" spans="1:7" x14ac:dyDescent="0.35">
      <c r="A87" s="117"/>
      <c r="B87" s="102"/>
      <c r="C87" s="91"/>
      <c r="D87" s="118"/>
      <c r="E87" s="118"/>
      <c r="F87" s="118"/>
      <c r="G87" s="118"/>
    </row>
    <row r="88" spans="1:7" x14ac:dyDescent="0.35">
      <c r="A88" s="117"/>
      <c r="B88" s="102"/>
      <c r="C88" s="91"/>
      <c r="D88" s="118"/>
      <c r="E88" s="118"/>
      <c r="F88" s="118"/>
      <c r="G88" s="118"/>
    </row>
    <row r="89" spans="1:7" x14ac:dyDescent="0.35">
      <c r="A89" s="117"/>
      <c r="B89" s="102"/>
      <c r="C89" s="91"/>
      <c r="D89" s="118"/>
      <c r="E89" s="118"/>
      <c r="F89" s="118"/>
      <c r="G89" s="118"/>
    </row>
    <row r="90" spans="1:7" x14ac:dyDescent="0.35">
      <c r="A90" s="117"/>
      <c r="B90" s="102"/>
      <c r="C90" s="91"/>
      <c r="D90" s="118"/>
      <c r="E90" s="118"/>
      <c r="F90" s="118"/>
      <c r="G90" s="118"/>
    </row>
    <row r="91" spans="1:7" x14ac:dyDescent="0.35">
      <c r="A91" s="117"/>
      <c r="B91" s="102"/>
      <c r="C91" s="91"/>
      <c r="D91" s="118"/>
      <c r="E91" s="118"/>
      <c r="F91" s="118"/>
      <c r="G91" s="118"/>
    </row>
    <row r="92" spans="1:7" x14ac:dyDescent="0.35">
      <c r="A92" s="117"/>
      <c r="B92" s="102"/>
      <c r="C92" s="91"/>
      <c r="D92" s="118"/>
      <c r="E92" s="118"/>
      <c r="F92" s="118"/>
      <c r="G92" s="118"/>
    </row>
    <row r="93" spans="1:7" x14ac:dyDescent="0.35">
      <c r="A93" s="117"/>
      <c r="B93" s="102"/>
      <c r="C93" s="91"/>
      <c r="D93" s="118"/>
      <c r="E93" s="118"/>
      <c r="F93" s="118"/>
      <c r="G93" s="118"/>
    </row>
    <row r="94" spans="1:7" x14ac:dyDescent="0.35">
      <c r="A94" s="117"/>
      <c r="B94" s="102"/>
      <c r="C94" s="91"/>
      <c r="D94" s="118"/>
      <c r="E94" s="118"/>
      <c r="F94" s="118"/>
      <c r="G94" s="118"/>
    </row>
    <row r="95" spans="1:7" x14ac:dyDescent="0.35">
      <c r="A95" s="117"/>
      <c r="B95" s="102"/>
      <c r="C95" s="91"/>
      <c r="D95" s="118"/>
      <c r="E95" s="118"/>
      <c r="F95" s="118"/>
      <c r="G95" s="118"/>
    </row>
    <row r="96" spans="1:7" x14ac:dyDescent="0.35">
      <c r="A96" s="117"/>
      <c r="B96" s="102"/>
      <c r="C96" s="91"/>
      <c r="D96" s="118"/>
      <c r="E96" s="118"/>
      <c r="F96" s="118"/>
      <c r="G96" s="118"/>
    </row>
    <row r="97" spans="1:7" x14ac:dyDescent="0.35">
      <c r="A97" s="117"/>
      <c r="B97" s="102"/>
      <c r="C97" s="91"/>
      <c r="D97" s="118"/>
      <c r="E97" s="118"/>
      <c r="F97" s="118"/>
      <c r="G97" s="118"/>
    </row>
    <row r="98" spans="1:7" x14ac:dyDescent="0.35">
      <c r="A98" s="117"/>
      <c r="B98" s="102"/>
      <c r="C98" s="91"/>
      <c r="D98" s="118"/>
      <c r="E98" s="118"/>
      <c r="F98" s="118"/>
      <c r="G98" s="118"/>
    </row>
    <row r="99" spans="1:7" x14ac:dyDescent="0.35">
      <c r="A99" s="117"/>
      <c r="B99" s="102"/>
      <c r="C99" s="91"/>
      <c r="D99" s="118"/>
      <c r="E99" s="118"/>
      <c r="F99" s="118"/>
      <c r="G99" s="118"/>
    </row>
    <row r="100" spans="1:7" x14ac:dyDescent="0.35">
      <c r="A100" s="117"/>
      <c r="B100" s="102"/>
      <c r="C100" s="91"/>
      <c r="D100" s="118"/>
      <c r="E100" s="118"/>
      <c r="F100" s="118"/>
      <c r="G100" s="118"/>
    </row>
    <row r="101" spans="1:7" x14ac:dyDescent="0.35">
      <c r="A101" s="117"/>
      <c r="B101" s="102"/>
      <c r="C101" s="91"/>
      <c r="D101" s="118"/>
      <c r="E101" s="118"/>
      <c r="F101" s="118"/>
      <c r="G101" s="118"/>
    </row>
    <row r="102" spans="1:7" x14ac:dyDescent="0.35">
      <c r="A102" s="117"/>
      <c r="B102" s="102"/>
      <c r="C102" s="91"/>
      <c r="D102" s="118"/>
      <c r="E102" s="118"/>
      <c r="F102" s="118"/>
      <c r="G102" s="118"/>
    </row>
    <row r="103" spans="1:7" x14ac:dyDescent="0.35">
      <c r="A103" s="117"/>
      <c r="B103" s="102"/>
      <c r="C103" s="91"/>
      <c r="D103" s="118"/>
      <c r="E103" s="118"/>
      <c r="F103" s="118"/>
      <c r="G103" s="118"/>
    </row>
    <row r="104" spans="1:7" x14ac:dyDescent="0.35">
      <c r="A104" s="117"/>
      <c r="B104" s="102"/>
      <c r="C104" s="91"/>
      <c r="D104" s="118"/>
      <c r="E104" s="118"/>
      <c r="F104" s="118"/>
      <c r="G104" s="118"/>
    </row>
    <row r="105" spans="1:7" x14ac:dyDescent="0.35">
      <c r="A105" s="117"/>
      <c r="B105" s="102"/>
      <c r="C105" s="91"/>
      <c r="D105" s="118"/>
      <c r="E105" s="118"/>
      <c r="F105" s="118"/>
      <c r="G105" s="118"/>
    </row>
    <row r="106" spans="1:7" x14ac:dyDescent="0.35">
      <c r="A106" s="117"/>
      <c r="B106" s="102"/>
      <c r="C106" s="91"/>
      <c r="D106" s="118"/>
      <c r="E106" s="118"/>
      <c r="F106" s="118"/>
      <c r="G106" s="118"/>
    </row>
    <row r="107" spans="1:7" x14ac:dyDescent="0.35">
      <c r="A107" s="117"/>
      <c r="B107" s="102"/>
      <c r="C107" s="91"/>
      <c r="D107" s="118"/>
      <c r="E107" s="118"/>
      <c r="F107" s="118"/>
      <c r="G107" s="118"/>
    </row>
    <row r="108" spans="1:7" x14ac:dyDescent="0.35">
      <c r="A108" s="117"/>
      <c r="B108" s="102"/>
      <c r="C108" s="91"/>
      <c r="D108" s="118"/>
      <c r="E108" s="118"/>
      <c r="F108" s="118"/>
      <c r="G108" s="118"/>
    </row>
    <row r="109" spans="1:7" x14ac:dyDescent="0.35">
      <c r="A109" s="117"/>
      <c r="B109" s="102"/>
      <c r="C109" s="91"/>
      <c r="D109" s="118"/>
      <c r="E109" s="118"/>
      <c r="F109" s="118"/>
      <c r="G109" s="118"/>
    </row>
    <row r="110" spans="1:7" x14ac:dyDescent="0.35">
      <c r="A110" s="117"/>
      <c r="B110" s="102"/>
      <c r="C110" s="91"/>
      <c r="D110" s="118"/>
      <c r="E110" s="118"/>
      <c r="F110" s="118"/>
      <c r="G110" s="118"/>
    </row>
    <row r="111" spans="1:7" x14ac:dyDescent="0.35">
      <c r="A111" s="117"/>
      <c r="B111" s="102"/>
      <c r="C111" s="91"/>
      <c r="D111" s="118"/>
      <c r="E111" s="118"/>
      <c r="F111" s="118"/>
      <c r="G111" s="118"/>
    </row>
    <row r="112" spans="1:7" x14ac:dyDescent="0.35">
      <c r="A112" s="117"/>
      <c r="B112" s="102"/>
      <c r="C112" s="91"/>
      <c r="D112" s="118"/>
      <c r="E112" s="118"/>
      <c r="F112" s="118"/>
      <c r="G112" s="118"/>
    </row>
    <row r="113" spans="1:7" x14ac:dyDescent="0.35">
      <c r="A113" s="117"/>
      <c r="B113" s="102"/>
      <c r="C113" s="91"/>
      <c r="D113" s="118"/>
      <c r="E113" s="118"/>
      <c r="F113" s="118"/>
      <c r="G113" s="118"/>
    </row>
    <row r="114" spans="1:7" x14ac:dyDescent="0.35">
      <c r="A114" s="117"/>
      <c r="B114" s="102"/>
      <c r="C114" s="91"/>
      <c r="D114" s="118"/>
      <c r="E114" s="118"/>
      <c r="F114" s="118"/>
      <c r="G114" s="118"/>
    </row>
    <row r="115" spans="1:7" x14ac:dyDescent="0.35">
      <c r="A115" s="117"/>
      <c r="B115" s="102"/>
      <c r="C115" s="91"/>
      <c r="D115" s="118"/>
      <c r="E115" s="118"/>
      <c r="F115" s="118"/>
      <c r="G115" s="118"/>
    </row>
    <row r="116" spans="1:7" x14ac:dyDescent="0.35">
      <c r="A116" s="117"/>
      <c r="B116" s="102"/>
      <c r="C116" s="91"/>
      <c r="D116" s="118"/>
      <c r="E116" s="118"/>
      <c r="F116" s="118"/>
      <c r="G116" s="118"/>
    </row>
    <row r="117" spans="1:7" x14ac:dyDescent="0.35">
      <c r="A117" s="117"/>
      <c r="B117" s="102"/>
      <c r="C117" s="91"/>
      <c r="D117" s="118"/>
      <c r="E117" s="118"/>
      <c r="F117" s="118"/>
      <c r="G117" s="118"/>
    </row>
    <row r="118" spans="1:7" x14ac:dyDescent="0.35">
      <c r="A118" s="117"/>
      <c r="B118" s="102"/>
      <c r="C118" s="91"/>
      <c r="D118" s="118"/>
      <c r="E118" s="118"/>
      <c r="F118" s="118"/>
      <c r="G118" s="118"/>
    </row>
    <row r="119" spans="1:7" x14ac:dyDescent="0.35">
      <c r="A119" s="117"/>
      <c r="B119" s="102"/>
      <c r="C119" s="91"/>
      <c r="D119" s="118"/>
      <c r="E119" s="118"/>
      <c r="F119" s="118"/>
      <c r="G119" s="118"/>
    </row>
    <row r="120" spans="1:7" x14ac:dyDescent="0.35">
      <c r="A120" s="117"/>
      <c r="B120" s="102"/>
      <c r="C120" s="91"/>
      <c r="D120" s="118"/>
      <c r="E120" s="118"/>
      <c r="F120" s="118"/>
      <c r="G120" s="118"/>
    </row>
    <row r="121" spans="1:7" x14ac:dyDescent="0.35">
      <c r="A121" s="117"/>
      <c r="B121" s="102"/>
      <c r="C121" s="91"/>
      <c r="D121" s="118"/>
      <c r="E121" s="118"/>
      <c r="F121" s="118"/>
      <c r="G121" s="118"/>
    </row>
    <row r="122" spans="1:7" x14ac:dyDescent="0.35">
      <c r="A122" s="117"/>
      <c r="B122" s="102"/>
      <c r="C122" s="91"/>
      <c r="D122" s="118"/>
      <c r="E122" s="118"/>
      <c r="F122" s="118"/>
      <c r="G122" s="118"/>
    </row>
    <row r="123" spans="1:7" x14ac:dyDescent="0.35">
      <c r="A123" s="117"/>
      <c r="B123" s="102"/>
      <c r="C123" s="91"/>
      <c r="D123" s="118"/>
      <c r="E123" s="118"/>
      <c r="F123" s="118"/>
      <c r="G123" s="118"/>
    </row>
    <row r="124" spans="1:7" x14ac:dyDescent="0.35">
      <c r="A124" s="117"/>
      <c r="B124" s="102"/>
      <c r="C124" s="91"/>
      <c r="D124" s="118"/>
      <c r="E124" s="118"/>
      <c r="F124" s="118"/>
      <c r="G124" s="118"/>
    </row>
    <row r="125" spans="1:7" x14ac:dyDescent="0.35">
      <c r="A125" s="117"/>
      <c r="B125" s="102"/>
      <c r="C125" s="91"/>
      <c r="D125" s="118"/>
      <c r="E125" s="118"/>
      <c r="F125" s="118"/>
      <c r="G125" s="118"/>
    </row>
    <row r="126" spans="1:7" x14ac:dyDescent="0.35">
      <c r="A126" s="117"/>
      <c r="B126" s="102"/>
      <c r="C126" s="91"/>
      <c r="D126" s="118"/>
      <c r="E126" s="118"/>
      <c r="F126" s="118"/>
      <c r="G126" s="118"/>
    </row>
    <row r="127" spans="1:7" x14ac:dyDescent="0.35">
      <c r="A127" s="117"/>
      <c r="B127" s="102"/>
      <c r="C127" s="91"/>
      <c r="D127" s="118"/>
      <c r="E127" s="118"/>
      <c r="F127" s="118"/>
      <c r="G127" s="118"/>
    </row>
    <row r="128" spans="1:7" x14ac:dyDescent="0.35">
      <c r="A128" s="117"/>
      <c r="B128" s="102"/>
      <c r="C128" s="91"/>
      <c r="D128" s="118"/>
      <c r="E128" s="118"/>
      <c r="F128" s="118"/>
      <c r="G128" s="118"/>
    </row>
    <row r="129" spans="1:7" x14ac:dyDescent="0.35">
      <c r="A129" s="117"/>
      <c r="B129" s="102"/>
      <c r="C129" s="91"/>
      <c r="D129" s="118"/>
      <c r="E129" s="118"/>
      <c r="F129" s="118"/>
      <c r="G129" s="118"/>
    </row>
    <row r="130" spans="1:7" x14ac:dyDescent="0.35">
      <c r="A130" s="117"/>
      <c r="B130" s="102"/>
      <c r="C130" s="91"/>
      <c r="D130" s="118"/>
      <c r="E130" s="118"/>
      <c r="F130" s="118"/>
      <c r="G130" s="118"/>
    </row>
    <row r="131" spans="1:7" x14ac:dyDescent="0.35">
      <c r="A131" s="117"/>
      <c r="B131" s="102"/>
      <c r="C131" s="91"/>
      <c r="D131" s="118"/>
      <c r="E131" s="118"/>
      <c r="F131" s="118"/>
      <c r="G131" s="118"/>
    </row>
    <row r="132" spans="1:7" x14ac:dyDescent="0.35">
      <c r="A132" s="117"/>
      <c r="B132" s="102"/>
      <c r="C132" s="91"/>
      <c r="D132" s="118"/>
      <c r="E132" s="118"/>
      <c r="F132" s="118"/>
      <c r="G132" s="118"/>
    </row>
    <row r="133" spans="1:7" x14ac:dyDescent="0.35">
      <c r="A133" s="117"/>
      <c r="B133" s="102"/>
      <c r="C133" s="91"/>
      <c r="D133" s="118"/>
      <c r="E133" s="118"/>
      <c r="F133" s="118"/>
      <c r="G133" s="118"/>
    </row>
    <row r="134" spans="1:7" x14ac:dyDescent="0.35">
      <c r="A134" s="117"/>
      <c r="B134" s="102"/>
      <c r="C134" s="91"/>
      <c r="D134" s="118"/>
      <c r="E134" s="118"/>
      <c r="F134" s="118"/>
      <c r="G134" s="11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4"/>
  <sheetViews>
    <sheetView workbookViewId="0">
      <selection sqref="A1:XFD1048576"/>
    </sheetView>
  </sheetViews>
  <sheetFormatPr defaultColWidth="9.1796875" defaultRowHeight="14.5" x14ac:dyDescent="0.35"/>
  <cols>
    <col min="1" max="1" width="9.1796875" style="86"/>
    <col min="2" max="2" width="7.81640625" style="86" customWidth="1"/>
    <col min="3" max="3" width="14.7265625" style="86" customWidth="1"/>
    <col min="4" max="4" width="14.26953125" style="86" customWidth="1"/>
    <col min="5" max="7" width="14.7265625" style="86" customWidth="1"/>
    <col min="8" max="16384" width="9.1796875" style="86"/>
  </cols>
  <sheetData>
    <row r="1" spans="1:13" x14ac:dyDescent="0.35">
      <c r="A1" s="84"/>
      <c r="B1" s="84"/>
      <c r="C1" s="84"/>
      <c r="D1" s="84"/>
      <c r="E1" s="84"/>
      <c r="F1" s="84"/>
      <c r="G1" s="85"/>
    </row>
    <row r="2" spans="1:13" x14ac:dyDescent="0.35">
      <c r="A2" s="84"/>
      <c r="B2" s="84"/>
      <c r="C2" s="84"/>
      <c r="D2" s="84"/>
      <c r="E2" s="84"/>
      <c r="F2" s="87"/>
      <c r="G2" s="88"/>
    </row>
    <row r="3" spans="1:13" x14ac:dyDescent="0.35">
      <c r="A3" s="84"/>
      <c r="B3" s="84"/>
      <c r="C3" s="84"/>
      <c r="D3" s="84"/>
      <c r="E3" s="84"/>
      <c r="F3" s="87"/>
      <c r="G3" s="88"/>
    </row>
    <row r="4" spans="1:13" ht="21" x14ac:dyDescent="0.5">
      <c r="A4" s="84"/>
      <c r="B4" s="89" t="s">
        <v>46</v>
      </c>
      <c r="C4" s="84"/>
      <c r="D4" s="84"/>
      <c r="E4" s="90"/>
      <c r="F4" s="91"/>
      <c r="G4" s="89"/>
      <c r="K4" s="92"/>
      <c r="L4" s="93"/>
    </row>
    <row r="5" spans="1:13" x14ac:dyDescent="0.35">
      <c r="A5" s="84"/>
      <c r="B5" s="84"/>
      <c r="C5" s="84"/>
      <c r="D5" s="84"/>
      <c r="E5" s="84"/>
      <c r="F5" s="91"/>
      <c r="G5" s="84"/>
      <c r="K5" s="94"/>
      <c r="L5" s="93"/>
    </row>
    <row r="6" spans="1:13" x14ac:dyDescent="0.35">
      <c r="A6" s="84"/>
      <c r="B6" s="95" t="s">
        <v>47</v>
      </c>
      <c r="C6" s="96"/>
      <c r="D6" s="97"/>
      <c r="E6" s="98">
        <v>44562</v>
      </c>
      <c r="F6" s="99"/>
      <c r="G6" s="84"/>
      <c r="K6" s="100"/>
      <c r="L6" s="100"/>
    </row>
    <row r="7" spans="1:13" x14ac:dyDescent="0.35">
      <c r="A7" s="84"/>
      <c r="B7" s="101" t="s">
        <v>48</v>
      </c>
      <c r="C7" s="102"/>
      <c r="E7" s="103">
        <v>60</v>
      </c>
      <c r="F7" s="104" t="s">
        <v>49</v>
      </c>
      <c r="G7" s="84"/>
      <c r="K7" s="105"/>
      <c r="L7" s="105"/>
    </row>
    <row r="8" spans="1:13" x14ac:dyDescent="0.35">
      <c r="A8" s="84"/>
      <c r="B8" s="101" t="s">
        <v>50</v>
      </c>
      <c r="C8" s="102"/>
      <c r="D8" s="106">
        <f>E6-1</f>
        <v>44561</v>
      </c>
      <c r="E8" s="107">
        <v>148623.37</v>
      </c>
      <c r="F8" s="104" t="s">
        <v>51</v>
      </c>
      <c r="G8" s="84"/>
      <c r="K8" s="105"/>
      <c r="L8" s="105"/>
    </row>
    <row r="9" spans="1:13" x14ac:dyDescent="0.35">
      <c r="A9" s="84"/>
      <c r="B9" s="101" t="s">
        <v>52</v>
      </c>
      <c r="C9" s="102"/>
      <c r="D9" s="106">
        <f>EDATE(D8,E7)</f>
        <v>46387</v>
      </c>
      <c r="E9" s="107">
        <v>0</v>
      </c>
      <c r="F9" s="104" t="s">
        <v>51</v>
      </c>
      <c r="G9" s="108"/>
      <c r="K9" s="105"/>
      <c r="L9" s="105"/>
    </row>
    <row r="10" spans="1:13" x14ac:dyDescent="0.35">
      <c r="A10" s="84"/>
      <c r="B10" s="101" t="s">
        <v>53</v>
      </c>
      <c r="C10" s="102"/>
      <c r="E10" s="120">
        <v>1</v>
      </c>
      <c r="F10" s="104"/>
      <c r="G10" s="84"/>
      <c r="K10" s="109"/>
      <c r="L10" s="109"/>
    </row>
    <row r="11" spans="1:13" x14ac:dyDescent="0.35">
      <c r="A11" s="84"/>
      <c r="B11" s="110" t="s">
        <v>62</v>
      </c>
      <c r="C11" s="111"/>
      <c r="D11" s="112"/>
      <c r="E11" s="121">
        <v>3.3000000000000002E-2</v>
      </c>
      <c r="F11" s="113"/>
      <c r="G11" s="114"/>
      <c r="K11" s="105"/>
      <c r="L11" s="105"/>
      <c r="M11" s="109"/>
    </row>
    <row r="12" spans="1:13" x14ac:dyDescent="0.35">
      <c r="A12" s="84"/>
      <c r="B12" s="103"/>
      <c r="C12" s="102"/>
      <c r="E12" s="115"/>
      <c r="F12" s="103"/>
      <c r="G12" s="114"/>
      <c r="K12" s="105"/>
      <c r="L12" s="105"/>
      <c r="M12" s="109"/>
    </row>
    <row r="13" spans="1:13" x14ac:dyDescent="0.35">
      <c r="K13" s="105"/>
      <c r="L13" s="105"/>
      <c r="M13" s="109"/>
    </row>
    <row r="14" spans="1:13" ht="15" thickBot="1" x14ac:dyDescent="0.4">
      <c r="A14" s="116" t="s">
        <v>55</v>
      </c>
      <c r="B14" s="116" t="s">
        <v>56</v>
      </c>
      <c r="C14" s="116" t="s">
        <v>57</v>
      </c>
      <c r="D14" s="116" t="s">
        <v>58</v>
      </c>
      <c r="E14" s="116" t="s">
        <v>59</v>
      </c>
      <c r="F14" s="116" t="s">
        <v>60</v>
      </c>
      <c r="G14" s="116" t="s">
        <v>61</v>
      </c>
      <c r="K14" s="105"/>
      <c r="L14" s="105"/>
      <c r="M14" s="109"/>
    </row>
    <row r="15" spans="1:13" x14ac:dyDescent="0.35">
      <c r="A15" s="117">
        <f>E6</f>
        <v>44562</v>
      </c>
      <c r="B15" s="102">
        <v>1</v>
      </c>
      <c r="C15" s="91">
        <f>E8</f>
        <v>148623.37</v>
      </c>
      <c r="D15" s="118">
        <f>ROUND(C15*$E$11/12,2)</f>
        <v>408.71</v>
      </c>
      <c r="E15" s="118">
        <f>PPMT($E$11/12,B15,$E$7,-$E$8,$E$9,0)</f>
        <v>2281.7129964203396</v>
      </c>
      <c r="F15" s="118">
        <f>ROUND(PMT($E$11/12,E7,-E8,E9),2)</f>
        <v>2690.43</v>
      </c>
      <c r="G15" s="118">
        <f>C15-E15</f>
        <v>146341.65700357966</v>
      </c>
      <c r="K15" s="105"/>
      <c r="L15" s="105"/>
      <c r="M15" s="109"/>
    </row>
    <row r="16" spans="1:13" x14ac:dyDescent="0.35">
      <c r="A16" s="117">
        <f>EDATE(A15,1)</f>
        <v>44593</v>
      </c>
      <c r="B16" s="102">
        <v>2</v>
      </c>
      <c r="C16" s="91">
        <f>G15</f>
        <v>146341.65700357966</v>
      </c>
      <c r="D16" s="118">
        <f t="shared" ref="D16:D74" si="0">ROUND(C16*$E$11/12,2)</f>
        <v>402.44</v>
      </c>
      <c r="E16" s="118">
        <f t="shared" ref="E16:E74" si="1">PPMT($E$11/12,B16,$E$7,-$E$8,$E$9,0)</f>
        <v>2287.9877071604951</v>
      </c>
      <c r="F16" s="118">
        <f>F15</f>
        <v>2690.43</v>
      </c>
      <c r="G16" s="118">
        <f t="shared" ref="G16:G74" si="2">C16-E16</f>
        <v>144053.66929641916</v>
      </c>
      <c r="K16" s="105"/>
      <c r="L16" s="105"/>
      <c r="M16" s="109"/>
    </row>
    <row r="17" spans="1:13" x14ac:dyDescent="0.35">
      <c r="A17" s="117">
        <f>EDATE(A16,1)</f>
        <v>44621</v>
      </c>
      <c r="B17" s="102">
        <v>3</v>
      </c>
      <c r="C17" s="91">
        <f>G16</f>
        <v>144053.66929641916</v>
      </c>
      <c r="D17" s="118">
        <f t="shared" si="0"/>
        <v>396.15</v>
      </c>
      <c r="E17" s="118">
        <f t="shared" si="1"/>
        <v>2294.2796733551868</v>
      </c>
      <c r="F17" s="118">
        <f t="shared" ref="F17:F74" si="3">F16</f>
        <v>2690.43</v>
      </c>
      <c r="G17" s="118">
        <f t="shared" si="2"/>
        <v>141759.38962306397</v>
      </c>
      <c r="K17" s="105"/>
      <c r="L17" s="105"/>
      <c r="M17" s="109"/>
    </row>
    <row r="18" spans="1:13" x14ac:dyDescent="0.35">
      <c r="A18" s="117">
        <f t="shared" ref="A18:A74" si="4">EDATE(A17,1)</f>
        <v>44652</v>
      </c>
      <c r="B18" s="102">
        <v>4</v>
      </c>
      <c r="C18" s="91">
        <f t="shared" ref="C18:C74" si="5">G17</f>
        <v>141759.38962306397</v>
      </c>
      <c r="D18" s="118">
        <f t="shared" si="0"/>
        <v>389.84</v>
      </c>
      <c r="E18" s="118">
        <f t="shared" si="1"/>
        <v>2300.5889424569136</v>
      </c>
      <c r="F18" s="118">
        <f t="shared" si="3"/>
        <v>2690.43</v>
      </c>
      <c r="G18" s="118">
        <f t="shared" si="2"/>
        <v>139458.80068060706</v>
      </c>
      <c r="K18" s="105"/>
      <c r="L18" s="105"/>
      <c r="M18" s="109"/>
    </row>
    <row r="19" spans="1:13" x14ac:dyDescent="0.35">
      <c r="A19" s="117">
        <f t="shared" si="4"/>
        <v>44682</v>
      </c>
      <c r="B19" s="102">
        <v>5</v>
      </c>
      <c r="C19" s="91">
        <f t="shared" si="5"/>
        <v>139458.80068060706</v>
      </c>
      <c r="D19" s="118">
        <f t="shared" si="0"/>
        <v>383.51</v>
      </c>
      <c r="E19" s="118">
        <f t="shared" si="1"/>
        <v>2306.9155620486699</v>
      </c>
      <c r="F19" s="118">
        <f t="shared" si="3"/>
        <v>2690.43</v>
      </c>
      <c r="G19" s="118">
        <f t="shared" si="2"/>
        <v>137151.88511855839</v>
      </c>
      <c r="K19" s="105"/>
      <c r="L19" s="105"/>
      <c r="M19" s="109"/>
    </row>
    <row r="20" spans="1:13" x14ac:dyDescent="0.35">
      <c r="A20" s="117">
        <f t="shared" si="4"/>
        <v>44713</v>
      </c>
      <c r="B20" s="102">
        <v>6</v>
      </c>
      <c r="C20" s="91">
        <f t="shared" si="5"/>
        <v>137151.88511855839</v>
      </c>
      <c r="D20" s="118">
        <f t="shared" si="0"/>
        <v>377.17</v>
      </c>
      <c r="E20" s="118">
        <f t="shared" si="1"/>
        <v>2313.259579844304</v>
      </c>
      <c r="F20" s="118">
        <f t="shared" si="3"/>
        <v>2690.43</v>
      </c>
      <c r="G20" s="118">
        <f t="shared" si="2"/>
        <v>134838.62553871408</v>
      </c>
      <c r="K20" s="105"/>
      <c r="L20" s="105"/>
      <c r="M20" s="109"/>
    </row>
    <row r="21" spans="1:13" x14ac:dyDescent="0.35">
      <c r="A21" s="117">
        <f t="shared" si="4"/>
        <v>44743</v>
      </c>
      <c r="B21" s="102">
        <v>7</v>
      </c>
      <c r="C21" s="91">
        <f t="shared" si="5"/>
        <v>134838.62553871408</v>
      </c>
      <c r="D21" s="118">
        <f t="shared" si="0"/>
        <v>370.81</v>
      </c>
      <c r="E21" s="118">
        <f t="shared" si="1"/>
        <v>2319.6210436888759</v>
      </c>
      <c r="F21" s="118">
        <f t="shared" si="3"/>
        <v>2690.43</v>
      </c>
      <c r="G21" s="118">
        <f t="shared" si="2"/>
        <v>132519.0044950252</v>
      </c>
      <c r="K21" s="105"/>
      <c r="L21" s="105"/>
      <c r="M21" s="109"/>
    </row>
    <row r="22" spans="1:13" x14ac:dyDescent="0.35">
      <c r="A22" s="117">
        <f>EDATE(A21,1)</f>
        <v>44774</v>
      </c>
      <c r="B22" s="102">
        <v>8</v>
      </c>
      <c r="C22" s="91">
        <f t="shared" si="5"/>
        <v>132519.0044950252</v>
      </c>
      <c r="D22" s="118">
        <f t="shared" si="0"/>
        <v>364.43</v>
      </c>
      <c r="E22" s="118">
        <f t="shared" si="1"/>
        <v>2326.0000015590203</v>
      </c>
      <c r="F22" s="118">
        <f t="shared" si="3"/>
        <v>2690.43</v>
      </c>
      <c r="G22" s="118">
        <f t="shared" si="2"/>
        <v>130193.00449346619</v>
      </c>
      <c r="K22" s="105"/>
      <c r="L22" s="105"/>
      <c r="M22" s="109"/>
    </row>
    <row r="23" spans="1:13" x14ac:dyDescent="0.35">
      <c r="A23" s="117">
        <f t="shared" si="4"/>
        <v>44805</v>
      </c>
      <c r="B23" s="102">
        <v>9</v>
      </c>
      <c r="C23" s="91">
        <f t="shared" si="5"/>
        <v>130193.00449346619</v>
      </c>
      <c r="D23" s="118">
        <f t="shared" si="0"/>
        <v>358.03</v>
      </c>
      <c r="E23" s="118">
        <f t="shared" si="1"/>
        <v>2332.3965015633071</v>
      </c>
      <c r="F23" s="118">
        <f t="shared" si="3"/>
        <v>2690.43</v>
      </c>
      <c r="G23" s="118">
        <f t="shared" si="2"/>
        <v>127860.60799190289</v>
      </c>
      <c r="K23" s="105"/>
      <c r="L23" s="105"/>
      <c r="M23" s="109"/>
    </row>
    <row r="24" spans="1:13" x14ac:dyDescent="0.35">
      <c r="A24" s="117">
        <f t="shared" si="4"/>
        <v>44835</v>
      </c>
      <c r="B24" s="102">
        <v>10</v>
      </c>
      <c r="C24" s="91">
        <f t="shared" si="5"/>
        <v>127860.60799190289</v>
      </c>
      <c r="D24" s="118">
        <f t="shared" si="0"/>
        <v>351.62</v>
      </c>
      <c r="E24" s="118">
        <f t="shared" si="1"/>
        <v>2338.8105919426066</v>
      </c>
      <c r="F24" s="118">
        <f t="shared" si="3"/>
        <v>2690.43</v>
      </c>
      <c r="G24" s="118">
        <f t="shared" si="2"/>
        <v>125521.79739996028</v>
      </c>
      <c r="K24" s="105"/>
      <c r="L24" s="105"/>
      <c r="M24" s="109"/>
    </row>
    <row r="25" spans="1:13" x14ac:dyDescent="0.35">
      <c r="A25" s="117">
        <f t="shared" si="4"/>
        <v>44866</v>
      </c>
      <c r="B25" s="102">
        <v>11</v>
      </c>
      <c r="C25" s="91">
        <f t="shared" si="5"/>
        <v>125521.79739996028</v>
      </c>
      <c r="D25" s="118">
        <f t="shared" si="0"/>
        <v>345.18</v>
      </c>
      <c r="E25" s="118">
        <f t="shared" si="1"/>
        <v>2345.2423210704487</v>
      </c>
      <c r="F25" s="118">
        <f t="shared" si="3"/>
        <v>2690.43</v>
      </c>
      <c r="G25" s="118">
        <f t="shared" si="2"/>
        <v>123176.55507888984</v>
      </c>
    </row>
    <row r="26" spans="1:13" x14ac:dyDescent="0.35">
      <c r="A26" s="117">
        <f t="shared" si="4"/>
        <v>44896</v>
      </c>
      <c r="B26" s="102">
        <v>12</v>
      </c>
      <c r="C26" s="91">
        <f t="shared" si="5"/>
        <v>123176.55507888984</v>
      </c>
      <c r="D26" s="118">
        <f t="shared" si="0"/>
        <v>338.74</v>
      </c>
      <c r="E26" s="118">
        <f t="shared" si="1"/>
        <v>2351.6917374533923</v>
      </c>
      <c r="F26" s="118">
        <f t="shared" si="3"/>
        <v>2690.43</v>
      </c>
      <c r="G26" s="118">
        <f t="shared" si="2"/>
        <v>120824.86334143644</v>
      </c>
    </row>
    <row r="27" spans="1:13" x14ac:dyDescent="0.35">
      <c r="A27" s="117">
        <f t="shared" si="4"/>
        <v>44927</v>
      </c>
      <c r="B27" s="102">
        <v>13</v>
      </c>
      <c r="C27" s="91">
        <f t="shared" si="5"/>
        <v>120824.86334143644</v>
      </c>
      <c r="D27" s="118">
        <f t="shared" si="0"/>
        <v>332.27</v>
      </c>
      <c r="E27" s="118">
        <f t="shared" si="1"/>
        <v>2358.1588897313891</v>
      </c>
      <c r="F27" s="118">
        <f t="shared" si="3"/>
        <v>2690.43</v>
      </c>
      <c r="G27" s="118">
        <f t="shared" si="2"/>
        <v>118466.70445170505</v>
      </c>
    </row>
    <row r="28" spans="1:13" x14ac:dyDescent="0.35">
      <c r="A28" s="117">
        <f t="shared" si="4"/>
        <v>44958</v>
      </c>
      <c r="B28" s="102">
        <v>14</v>
      </c>
      <c r="C28" s="91">
        <f t="shared" si="5"/>
        <v>118466.70445170505</v>
      </c>
      <c r="D28" s="118">
        <f t="shared" si="0"/>
        <v>325.77999999999997</v>
      </c>
      <c r="E28" s="118">
        <f t="shared" si="1"/>
        <v>2364.6438266781506</v>
      </c>
      <c r="F28" s="118">
        <f t="shared" si="3"/>
        <v>2690.43</v>
      </c>
      <c r="G28" s="118">
        <f t="shared" si="2"/>
        <v>116102.0606250269</v>
      </c>
    </row>
    <row r="29" spans="1:13" x14ac:dyDescent="0.35">
      <c r="A29" s="117">
        <f t="shared" si="4"/>
        <v>44986</v>
      </c>
      <c r="B29" s="102">
        <v>15</v>
      </c>
      <c r="C29" s="91">
        <f t="shared" si="5"/>
        <v>116102.0606250269</v>
      </c>
      <c r="D29" s="118">
        <f t="shared" si="0"/>
        <v>319.27999999999997</v>
      </c>
      <c r="E29" s="118">
        <f t="shared" si="1"/>
        <v>2371.1465972015158</v>
      </c>
      <c r="F29" s="118">
        <f t="shared" si="3"/>
        <v>2690.43</v>
      </c>
      <c r="G29" s="118">
        <f t="shared" si="2"/>
        <v>113730.91402782539</v>
      </c>
    </row>
    <row r="30" spans="1:13" x14ac:dyDescent="0.35">
      <c r="A30" s="117">
        <f t="shared" si="4"/>
        <v>45017</v>
      </c>
      <c r="B30" s="102">
        <v>16</v>
      </c>
      <c r="C30" s="91">
        <f t="shared" si="5"/>
        <v>113730.91402782539</v>
      </c>
      <c r="D30" s="118">
        <f t="shared" si="0"/>
        <v>312.76</v>
      </c>
      <c r="E30" s="118">
        <f t="shared" si="1"/>
        <v>2377.6672503438199</v>
      </c>
      <c r="F30" s="118">
        <f t="shared" si="3"/>
        <v>2690.43</v>
      </c>
      <c r="G30" s="118">
        <f t="shared" si="2"/>
        <v>111353.24677748157</v>
      </c>
    </row>
    <row r="31" spans="1:13" x14ac:dyDescent="0.35">
      <c r="A31" s="117">
        <f t="shared" si="4"/>
        <v>45047</v>
      </c>
      <c r="B31" s="102">
        <v>17</v>
      </c>
      <c r="C31" s="91">
        <f t="shared" si="5"/>
        <v>111353.24677748157</v>
      </c>
      <c r="D31" s="118">
        <f t="shared" si="0"/>
        <v>306.22000000000003</v>
      </c>
      <c r="E31" s="118">
        <f t="shared" si="1"/>
        <v>2384.2058352822651</v>
      </c>
      <c r="F31" s="118">
        <f t="shared" si="3"/>
        <v>2690.43</v>
      </c>
      <c r="G31" s="118">
        <f t="shared" si="2"/>
        <v>108969.04094219931</v>
      </c>
    </row>
    <row r="32" spans="1:13" x14ac:dyDescent="0.35">
      <c r="A32" s="117">
        <f t="shared" si="4"/>
        <v>45078</v>
      </c>
      <c r="B32" s="102">
        <v>18</v>
      </c>
      <c r="C32" s="91">
        <f t="shared" si="5"/>
        <v>108969.04094219931</v>
      </c>
      <c r="D32" s="118">
        <f t="shared" si="0"/>
        <v>299.66000000000003</v>
      </c>
      <c r="E32" s="118">
        <f t="shared" si="1"/>
        <v>2390.7624013292912</v>
      </c>
      <c r="F32" s="118">
        <f t="shared" si="3"/>
        <v>2690.43</v>
      </c>
      <c r="G32" s="118">
        <f t="shared" si="2"/>
        <v>106578.27854087001</v>
      </c>
    </row>
    <row r="33" spans="1:7" x14ac:dyDescent="0.35">
      <c r="A33" s="117">
        <f t="shared" si="4"/>
        <v>45108</v>
      </c>
      <c r="B33" s="102">
        <v>19</v>
      </c>
      <c r="C33" s="91">
        <f t="shared" si="5"/>
        <v>106578.27854087001</v>
      </c>
      <c r="D33" s="118">
        <f t="shared" si="0"/>
        <v>293.08999999999997</v>
      </c>
      <c r="E33" s="118">
        <f t="shared" si="1"/>
        <v>2397.3369979329468</v>
      </c>
      <c r="F33" s="118">
        <f t="shared" si="3"/>
        <v>2690.43</v>
      </c>
      <c r="G33" s="118">
        <f t="shared" si="2"/>
        <v>104180.94154293707</v>
      </c>
    </row>
    <row r="34" spans="1:7" x14ac:dyDescent="0.35">
      <c r="A34" s="117">
        <f t="shared" si="4"/>
        <v>45139</v>
      </c>
      <c r="B34" s="102">
        <v>20</v>
      </c>
      <c r="C34" s="91">
        <f t="shared" si="5"/>
        <v>104180.94154293707</v>
      </c>
      <c r="D34" s="118">
        <f t="shared" si="0"/>
        <v>286.5</v>
      </c>
      <c r="E34" s="118">
        <f t="shared" si="1"/>
        <v>2403.9296746772625</v>
      </c>
      <c r="F34" s="118">
        <f t="shared" si="3"/>
        <v>2690.43</v>
      </c>
      <c r="G34" s="118">
        <f t="shared" si="2"/>
        <v>101777.01186825981</v>
      </c>
    </row>
    <row r="35" spans="1:7" x14ac:dyDescent="0.35">
      <c r="A35" s="117">
        <f t="shared" si="4"/>
        <v>45170</v>
      </c>
      <c r="B35" s="102">
        <v>21</v>
      </c>
      <c r="C35" s="91">
        <f t="shared" si="5"/>
        <v>101777.01186825981</v>
      </c>
      <c r="D35" s="118">
        <f t="shared" si="0"/>
        <v>279.89</v>
      </c>
      <c r="E35" s="118">
        <f t="shared" si="1"/>
        <v>2410.540481282625</v>
      </c>
      <c r="F35" s="118">
        <f t="shared" si="3"/>
        <v>2690.43</v>
      </c>
      <c r="G35" s="118">
        <f t="shared" si="2"/>
        <v>99366.47138697718</v>
      </c>
    </row>
    <row r="36" spans="1:7" x14ac:dyDescent="0.35">
      <c r="A36" s="117">
        <f t="shared" si="4"/>
        <v>45200</v>
      </c>
      <c r="B36" s="102">
        <v>22</v>
      </c>
      <c r="C36" s="91">
        <f t="shared" si="5"/>
        <v>99366.47138697718</v>
      </c>
      <c r="D36" s="118">
        <f t="shared" si="0"/>
        <v>273.26</v>
      </c>
      <c r="E36" s="118">
        <f t="shared" si="1"/>
        <v>2417.1694676061525</v>
      </c>
      <c r="F36" s="118">
        <f t="shared" si="3"/>
        <v>2690.43</v>
      </c>
      <c r="G36" s="118">
        <f t="shared" si="2"/>
        <v>96949.301919371035</v>
      </c>
    </row>
    <row r="37" spans="1:7" x14ac:dyDescent="0.35">
      <c r="A37" s="117">
        <f t="shared" si="4"/>
        <v>45231</v>
      </c>
      <c r="B37" s="102">
        <v>23</v>
      </c>
      <c r="C37" s="91">
        <f t="shared" si="5"/>
        <v>96949.301919371035</v>
      </c>
      <c r="D37" s="118">
        <f t="shared" si="0"/>
        <v>266.61</v>
      </c>
      <c r="E37" s="118">
        <f t="shared" si="1"/>
        <v>2423.8166836420692</v>
      </c>
      <c r="F37" s="118">
        <f t="shared" si="3"/>
        <v>2690.43</v>
      </c>
      <c r="G37" s="118">
        <f t="shared" si="2"/>
        <v>94525.485235728964</v>
      </c>
    </row>
    <row r="38" spans="1:7" x14ac:dyDescent="0.35">
      <c r="A38" s="117">
        <f t="shared" si="4"/>
        <v>45261</v>
      </c>
      <c r="B38" s="102">
        <v>24</v>
      </c>
      <c r="C38" s="91">
        <f t="shared" si="5"/>
        <v>94525.485235728964</v>
      </c>
      <c r="D38" s="118">
        <f t="shared" si="0"/>
        <v>259.95</v>
      </c>
      <c r="E38" s="118">
        <f t="shared" si="1"/>
        <v>2430.4821795220851</v>
      </c>
      <c r="F38" s="118">
        <f t="shared" si="3"/>
        <v>2690.43</v>
      </c>
      <c r="G38" s="118">
        <f t="shared" si="2"/>
        <v>92095.003056206886</v>
      </c>
    </row>
    <row r="39" spans="1:7" x14ac:dyDescent="0.35">
      <c r="A39" s="117">
        <f t="shared" si="4"/>
        <v>45292</v>
      </c>
      <c r="B39" s="102">
        <v>25</v>
      </c>
      <c r="C39" s="91">
        <f t="shared" si="5"/>
        <v>92095.003056206886</v>
      </c>
      <c r="D39" s="118">
        <f t="shared" si="0"/>
        <v>253.26</v>
      </c>
      <c r="E39" s="118">
        <f t="shared" si="1"/>
        <v>2437.1660055157704</v>
      </c>
      <c r="F39" s="118">
        <f t="shared" si="3"/>
        <v>2690.43</v>
      </c>
      <c r="G39" s="118">
        <f t="shared" si="2"/>
        <v>89657.837050691116</v>
      </c>
    </row>
    <row r="40" spans="1:7" x14ac:dyDescent="0.35">
      <c r="A40" s="117">
        <f t="shared" si="4"/>
        <v>45323</v>
      </c>
      <c r="B40" s="102">
        <v>26</v>
      </c>
      <c r="C40" s="91">
        <f t="shared" si="5"/>
        <v>89657.837050691116</v>
      </c>
      <c r="D40" s="118">
        <f t="shared" si="0"/>
        <v>246.56</v>
      </c>
      <c r="E40" s="118">
        <f t="shared" si="1"/>
        <v>2443.868212030939</v>
      </c>
      <c r="F40" s="118">
        <f t="shared" si="3"/>
        <v>2690.43</v>
      </c>
      <c r="G40" s="118">
        <f t="shared" si="2"/>
        <v>87213.968838660177</v>
      </c>
    </row>
    <row r="41" spans="1:7" x14ac:dyDescent="0.35">
      <c r="A41" s="117">
        <f t="shared" si="4"/>
        <v>45352</v>
      </c>
      <c r="B41" s="102">
        <v>27</v>
      </c>
      <c r="C41" s="91">
        <f t="shared" si="5"/>
        <v>87213.968838660177</v>
      </c>
      <c r="D41" s="118">
        <f t="shared" si="0"/>
        <v>239.84</v>
      </c>
      <c r="E41" s="118">
        <f t="shared" si="1"/>
        <v>2450.5888496140242</v>
      </c>
      <c r="F41" s="118">
        <f t="shared" si="3"/>
        <v>2690.43</v>
      </c>
      <c r="G41" s="118">
        <f t="shared" si="2"/>
        <v>84763.379989046152</v>
      </c>
    </row>
    <row r="42" spans="1:7" x14ac:dyDescent="0.35">
      <c r="A42" s="117">
        <f t="shared" si="4"/>
        <v>45383</v>
      </c>
      <c r="B42" s="102">
        <v>28</v>
      </c>
      <c r="C42" s="91">
        <f t="shared" si="5"/>
        <v>84763.379989046152</v>
      </c>
      <c r="D42" s="118">
        <f t="shared" si="0"/>
        <v>233.1</v>
      </c>
      <c r="E42" s="118">
        <f t="shared" si="1"/>
        <v>2457.3279689504625</v>
      </c>
      <c r="F42" s="118">
        <f t="shared" si="3"/>
        <v>2690.43</v>
      </c>
      <c r="G42" s="118">
        <f t="shared" si="2"/>
        <v>82306.052020095696</v>
      </c>
    </row>
    <row r="43" spans="1:7" x14ac:dyDescent="0.35">
      <c r="A43" s="117">
        <f t="shared" si="4"/>
        <v>45413</v>
      </c>
      <c r="B43" s="102">
        <v>29</v>
      </c>
      <c r="C43" s="91">
        <f t="shared" si="5"/>
        <v>82306.052020095696</v>
      </c>
      <c r="D43" s="118">
        <f t="shared" si="0"/>
        <v>226.34</v>
      </c>
      <c r="E43" s="118">
        <f t="shared" si="1"/>
        <v>2464.0856208650766</v>
      </c>
      <c r="F43" s="118">
        <f t="shared" si="3"/>
        <v>2690.43</v>
      </c>
      <c r="G43" s="118">
        <f t="shared" si="2"/>
        <v>79841.966399230616</v>
      </c>
    </row>
    <row r="44" spans="1:7" x14ac:dyDescent="0.35">
      <c r="A44" s="117">
        <f t="shared" si="4"/>
        <v>45444</v>
      </c>
      <c r="B44" s="102">
        <v>30</v>
      </c>
      <c r="C44" s="91">
        <f t="shared" si="5"/>
        <v>79841.966399230616</v>
      </c>
      <c r="D44" s="118">
        <f t="shared" si="0"/>
        <v>219.57</v>
      </c>
      <c r="E44" s="118">
        <f t="shared" si="1"/>
        <v>2470.861856322455</v>
      </c>
      <c r="F44" s="118">
        <f t="shared" si="3"/>
        <v>2690.43</v>
      </c>
      <c r="G44" s="118">
        <f t="shared" si="2"/>
        <v>77371.104542908157</v>
      </c>
    </row>
    <row r="45" spans="1:7" x14ac:dyDescent="0.35">
      <c r="A45" s="117">
        <f t="shared" si="4"/>
        <v>45474</v>
      </c>
      <c r="B45" s="102">
        <v>31</v>
      </c>
      <c r="C45" s="91">
        <f t="shared" si="5"/>
        <v>77371.104542908157</v>
      </c>
      <c r="D45" s="118">
        <f t="shared" si="0"/>
        <v>212.77</v>
      </c>
      <c r="E45" s="118">
        <f t="shared" si="1"/>
        <v>2477.6567264273422</v>
      </c>
      <c r="F45" s="118">
        <f t="shared" si="3"/>
        <v>2690.43</v>
      </c>
      <c r="G45" s="118">
        <f t="shared" si="2"/>
        <v>74893.44781648081</v>
      </c>
    </row>
    <row r="46" spans="1:7" x14ac:dyDescent="0.35">
      <c r="A46" s="117">
        <f t="shared" si="4"/>
        <v>45505</v>
      </c>
      <c r="B46" s="102">
        <v>32</v>
      </c>
      <c r="C46" s="91">
        <f t="shared" si="5"/>
        <v>74893.44781648081</v>
      </c>
      <c r="D46" s="118">
        <f t="shared" si="0"/>
        <v>205.96</v>
      </c>
      <c r="E46" s="118">
        <f t="shared" si="1"/>
        <v>2484.4702824250171</v>
      </c>
      <c r="F46" s="118">
        <f t="shared" si="3"/>
        <v>2690.43</v>
      </c>
      <c r="G46" s="118">
        <f t="shared" si="2"/>
        <v>72408.977534055797</v>
      </c>
    </row>
    <row r="47" spans="1:7" x14ac:dyDescent="0.35">
      <c r="A47" s="117">
        <f t="shared" si="4"/>
        <v>45536</v>
      </c>
      <c r="B47" s="102">
        <v>33</v>
      </c>
      <c r="C47" s="91">
        <f t="shared" si="5"/>
        <v>72408.977534055797</v>
      </c>
      <c r="D47" s="118">
        <f t="shared" si="0"/>
        <v>199.12</v>
      </c>
      <c r="E47" s="118">
        <f t="shared" si="1"/>
        <v>2491.3025757016858</v>
      </c>
      <c r="F47" s="118">
        <f t="shared" si="3"/>
        <v>2690.43</v>
      </c>
      <c r="G47" s="118">
        <f t="shared" si="2"/>
        <v>69917.67495835411</v>
      </c>
    </row>
    <row r="48" spans="1:7" x14ac:dyDescent="0.35">
      <c r="A48" s="117">
        <f t="shared" si="4"/>
        <v>45566</v>
      </c>
      <c r="B48" s="102">
        <v>34</v>
      </c>
      <c r="C48" s="91">
        <f t="shared" si="5"/>
        <v>69917.67495835411</v>
      </c>
      <c r="D48" s="118">
        <f t="shared" si="0"/>
        <v>192.27</v>
      </c>
      <c r="E48" s="118">
        <f t="shared" si="1"/>
        <v>2498.1536577848656</v>
      </c>
      <c r="F48" s="118">
        <f t="shared" si="3"/>
        <v>2690.43</v>
      </c>
      <c r="G48" s="118">
        <f t="shared" si="2"/>
        <v>67419.521300569249</v>
      </c>
    </row>
    <row r="49" spans="1:7" x14ac:dyDescent="0.35">
      <c r="A49" s="117">
        <f t="shared" si="4"/>
        <v>45597</v>
      </c>
      <c r="B49" s="102">
        <v>35</v>
      </c>
      <c r="C49" s="91">
        <f t="shared" si="5"/>
        <v>67419.521300569249</v>
      </c>
      <c r="D49" s="118">
        <f t="shared" si="0"/>
        <v>185.4</v>
      </c>
      <c r="E49" s="118">
        <f t="shared" si="1"/>
        <v>2505.023580343774</v>
      </c>
      <c r="F49" s="118">
        <f t="shared" si="3"/>
        <v>2690.43</v>
      </c>
      <c r="G49" s="118">
        <f t="shared" si="2"/>
        <v>64914.497720225474</v>
      </c>
    </row>
    <row r="50" spans="1:7" x14ac:dyDescent="0.35">
      <c r="A50" s="117">
        <f t="shared" si="4"/>
        <v>45627</v>
      </c>
      <c r="B50" s="102">
        <v>36</v>
      </c>
      <c r="C50" s="91">
        <f t="shared" si="5"/>
        <v>64914.497720225474</v>
      </c>
      <c r="D50" s="118">
        <f t="shared" si="0"/>
        <v>178.51</v>
      </c>
      <c r="E50" s="118">
        <f t="shared" si="1"/>
        <v>2511.9123951897195</v>
      </c>
      <c r="F50" s="118">
        <f t="shared" si="3"/>
        <v>2690.43</v>
      </c>
      <c r="G50" s="118">
        <f t="shared" si="2"/>
        <v>62402.585325035754</v>
      </c>
    </row>
    <row r="51" spans="1:7" x14ac:dyDescent="0.35">
      <c r="A51" s="117">
        <f t="shared" si="4"/>
        <v>45658</v>
      </c>
      <c r="B51" s="102">
        <v>37</v>
      </c>
      <c r="C51" s="91">
        <f t="shared" si="5"/>
        <v>62402.585325035754</v>
      </c>
      <c r="D51" s="118">
        <f t="shared" si="0"/>
        <v>171.61</v>
      </c>
      <c r="E51" s="118">
        <f t="shared" si="1"/>
        <v>2518.8201542764909</v>
      </c>
      <c r="F51" s="118">
        <f t="shared" si="3"/>
        <v>2690.43</v>
      </c>
      <c r="G51" s="118">
        <f t="shared" si="2"/>
        <v>59883.765170759259</v>
      </c>
    </row>
    <row r="52" spans="1:7" x14ac:dyDescent="0.35">
      <c r="A52" s="117">
        <f t="shared" si="4"/>
        <v>45689</v>
      </c>
      <c r="B52" s="102">
        <v>38</v>
      </c>
      <c r="C52" s="91">
        <f t="shared" si="5"/>
        <v>59883.765170759259</v>
      </c>
      <c r="D52" s="118">
        <f t="shared" si="0"/>
        <v>164.68</v>
      </c>
      <c r="E52" s="118">
        <f t="shared" si="1"/>
        <v>2525.7469097007515</v>
      </c>
      <c r="F52" s="118">
        <f t="shared" si="3"/>
        <v>2690.43</v>
      </c>
      <c r="G52" s="118">
        <f t="shared" si="2"/>
        <v>57358.018261058511</v>
      </c>
    </row>
    <row r="53" spans="1:7" x14ac:dyDescent="0.35">
      <c r="A53" s="117">
        <f t="shared" si="4"/>
        <v>45717</v>
      </c>
      <c r="B53" s="102">
        <v>39</v>
      </c>
      <c r="C53" s="91">
        <f t="shared" si="5"/>
        <v>57358.018261058511</v>
      </c>
      <c r="D53" s="118">
        <f t="shared" si="0"/>
        <v>157.72999999999999</v>
      </c>
      <c r="E53" s="118">
        <f t="shared" si="1"/>
        <v>2532.6927137024286</v>
      </c>
      <c r="F53" s="118">
        <f t="shared" si="3"/>
        <v>2690.43</v>
      </c>
      <c r="G53" s="118">
        <f t="shared" si="2"/>
        <v>54825.325547356086</v>
      </c>
    </row>
    <row r="54" spans="1:7" x14ac:dyDescent="0.35">
      <c r="A54" s="117">
        <f t="shared" si="4"/>
        <v>45748</v>
      </c>
      <c r="B54" s="102">
        <v>40</v>
      </c>
      <c r="C54" s="91">
        <f t="shared" si="5"/>
        <v>54825.325547356086</v>
      </c>
      <c r="D54" s="118">
        <f t="shared" si="0"/>
        <v>150.77000000000001</v>
      </c>
      <c r="E54" s="118">
        <f t="shared" si="1"/>
        <v>2539.6576186651105</v>
      </c>
      <c r="F54" s="118">
        <f t="shared" si="3"/>
        <v>2690.43</v>
      </c>
      <c r="G54" s="118">
        <f t="shared" si="2"/>
        <v>52285.667928690978</v>
      </c>
    </row>
    <row r="55" spans="1:7" x14ac:dyDescent="0.35">
      <c r="A55" s="117">
        <f t="shared" si="4"/>
        <v>45778</v>
      </c>
      <c r="B55" s="102">
        <v>41</v>
      </c>
      <c r="C55" s="91">
        <f t="shared" si="5"/>
        <v>52285.667928690978</v>
      </c>
      <c r="D55" s="118">
        <f t="shared" si="0"/>
        <v>143.79</v>
      </c>
      <c r="E55" s="118">
        <f t="shared" si="1"/>
        <v>2546.6416771164395</v>
      </c>
      <c r="F55" s="118">
        <f t="shared" si="3"/>
        <v>2690.43</v>
      </c>
      <c r="G55" s="118">
        <f t="shared" si="2"/>
        <v>49739.026251574542</v>
      </c>
    </row>
    <row r="56" spans="1:7" x14ac:dyDescent="0.35">
      <c r="A56" s="117">
        <f t="shared" si="4"/>
        <v>45809</v>
      </c>
      <c r="B56" s="102">
        <v>42</v>
      </c>
      <c r="C56" s="91">
        <f t="shared" si="5"/>
        <v>49739.026251574542</v>
      </c>
      <c r="D56" s="118">
        <f t="shared" si="0"/>
        <v>136.78</v>
      </c>
      <c r="E56" s="118">
        <f t="shared" si="1"/>
        <v>2553.6449417285094</v>
      </c>
      <c r="F56" s="118">
        <f t="shared" si="3"/>
        <v>2690.43</v>
      </c>
      <c r="G56" s="118">
        <f t="shared" si="2"/>
        <v>47185.38130984603</v>
      </c>
    </row>
    <row r="57" spans="1:7" x14ac:dyDescent="0.35">
      <c r="A57" s="117">
        <f t="shared" si="4"/>
        <v>45839</v>
      </c>
      <c r="B57" s="102">
        <v>43</v>
      </c>
      <c r="C57" s="91">
        <f t="shared" si="5"/>
        <v>47185.38130984603</v>
      </c>
      <c r="D57" s="118">
        <f t="shared" si="0"/>
        <v>129.76</v>
      </c>
      <c r="E57" s="118">
        <f t="shared" si="1"/>
        <v>2560.6674653182631</v>
      </c>
      <c r="F57" s="118">
        <f t="shared" si="3"/>
        <v>2690.43</v>
      </c>
      <c r="G57" s="118">
        <f t="shared" si="2"/>
        <v>44624.713844527767</v>
      </c>
    </row>
    <row r="58" spans="1:7" x14ac:dyDescent="0.35">
      <c r="A58" s="117">
        <f t="shared" si="4"/>
        <v>45870</v>
      </c>
      <c r="B58" s="102">
        <v>44</v>
      </c>
      <c r="C58" s="91">
        <f t="shared" si="5"/>
        <v>44624.713844527767</v>
      </c>
      <c r="D58" s="118">
        <f t="shared" si="0"/>
        <v>122.72</v>
      </c>
      <c r="E58" s="118">
        <f t="shared" si="1"/>
        <v>2567.7093008478882</v>
      </c>
      <c r="F58" s="118">
        <f t="shared" si="3"/>
        <v>2690.43</v>
      </c>
      <c r="G58" s="118">
        <f t="shared" si="2"/>
        <v>42057.004543679875</v>
      </c>
    </row>
    <row r="59" spans="1:7" x14ac:dyDescent="0.35">
      <c r="A59" s="117">
        <f t="shared" si="4"/>
        <v>45901</v>
      </c>
      <c r="B59" s="102">
        <v>45</v>
      </c>
      <c r="C59" s="91">
        <f t="shared" si="5"/>
        <v>42057.004543679875</v>
      </c>
      <c r="D59" s="118">
        <f t="shared" si="0"/>
        <v>115.66</v>
      </c>
      <c r="E59" s="118">
        <f t="shared" si="1"/>
        <v>2574.7705014252201</v>
      </c>
      <c r="F59" s="118">
        <f t="shared" si="3"/>
        <v>2690.43</v>
      </c>
      <c r="G59" s="118">
        <f t="shared" si="2"/>
        <v>39482.234042254655</v>
      </c>
    </row>
    <row r="60" spans="1:7" x14ac:dyDescent="0.35">
      <c r="A60" s="117">
        <f t="shared" si="4"/>
        <v>45931</v>
      </c>
      <c r="B60" s="102">
        <v>46</v>
      </c>
      <c r="C60" s="91">
        <f t="shared" si="5"/>
        <v>39482.234042254655</v>
      </c>
      <c r="D60" s="118">
        <f t="shared" si="0"/>
        <v>108.58</v>
      </c>
      <c r="E60" s="118">
        <f t="shared" si="1"/>
        <v>2581.8511203041394</v>
      </c>
      <c r="F60" s="118">
        <f t="shared" si="3"/>
        <v>2690.43</v>
      </c>
      <c r="G60" s="118">
        <f t="shared" si="2"/>
        <v>36900.382921950513</v>
      </c>
    </row>
    <row r="61" spans="1:7" x14ac:dyDescent="0.35">
      <c r="A61" s="117">
        <f t="shared" si="4"/>
        <v>45962</v>
      </c>
      <c r="B61" s="102">
        <v>47</v>
      </c>
      <c r="C61" s="91">
        <f t="shared" si="5"/>
        <v>36900.382921950513</v>
      </c>
      <c r="D61" s="118">
        <f t="shared" si="0"/>
        <v>101.48</v>
      </c>
      <c r="E61" s="118">
        <f t="shared" si="1"/>
        <v>2588.9512108849758</v>
      </c>
      <c r="F61" s="118">
        <f t="shared" si="3"/>
        <v>2690.43</v>
      </c>
      <c r="G61" s="118">
        <f t="shared" si="2"/>
        <v>34311.431711065539</v>
      </c>
    </row>
    <row r="62" spans="1:7" x14ac:dyDescent="0.35">
      <c r="A62" s="117">
        <f t="shared" si="4"/>
        <v>45992</v>
      </c>
      <c r="B62" s="102">
        <v>48</v>
      </c>
      <c r="C62" s="91">
        <f t="shared" si="5"/>
        <v>34311.431711065539</v>
      </c>
      <c r="D62" s="118">
        <f t="shared" si="0"/>
        <v>94.36</v>
      </c>
      <c r="E62" s="118">
        <f t="shared" si="1"/>
        <v>2596.0708267149093</v>
      </c>
      <c r="F62" s="118">
        <f t="shared" si="3"/>
        <v>2690.43</v>
      </c>
      <c r="G62" s="118">
        <f t="shared" si="2"/>
        <v>31715.36088435063</v>
      </c>
    </row>
    <row r="63" spans="1:7" x14ac:dyDescent="0.35">
      <c r="A63" s="117">
        <f t="shared" si="4"/>
        <v>46023</v>
      </c>
      <c r="B63" s="102">
        <v>49</v>
      </c>
      <c r="C63" s="91">
        <f t="shared" si="5"/>
        <v>31715.36088435063</v>
      </c>
      <c r="D63" s="118">
        <f t="shared" si="0"/>
        <v>87.22</v>
      </c>
      <c r="E63" s="118">
        <f t="shared" si="1"/>
        <v>2603.2100214883753</v>
      </c>
      <c r="F63" s="118">
        <f t="shared" si="3"/>
        <v>2690.43</v>
      </c>
      <c r="G63" s="118">
        <f t="shared" si="2"/>
        <v>29112.150862862254</v>
      </c>
    </row>
    <row r="64" spans="1:7" x14ac:dyDescent="0.35">
      <c r="A64" s="117">
        <f t="shared" si="4"/>
        <v>46054</v>
      </c>
      <c r="B64" s="102">
        <v>50</v>
      </c>
      <c r="C64" s="91">
        <f t="shared" si="5"/>
        <v>29112.150862862254</v>
      </c>
      <c r="D64" s="118">
        <f t="shared" si="0"/>
        <v>80.06</v>
      </c>
      <c r="E64" s="118">
        <f t="shared" si="1"/>
        <v>2610.3688490474688</v>
      </c>
      <c r="F64" s="118">
        <f t="shared" si="3"/>
        <v>2690.43</v>
      </c>
      <c r="G64" s="118">
        <f t="shared" si="2"/>
        <v>26501.782013814787</v>
      </c>
    </row>
    <row r="65" spans="1:7" x14ac:dyDescent="0.35">
      <c r="A65" s="117">
        <f t="shared" si="4"/>
        <v>46082</v>
      </c>
      <c r="B65" s="102">
        <v>51</v>
      </c>
      <c r="C65" s="91">
        <f t="shared" si="5"/>
        <v>26501.782013814787</v>
      </c>
      <c r="D65" s="118">
        <f t="shared" si="0"/>
        <v>72.88</v>
      </c>
      <c r="E65" s="118">
        <f t="shared" si="1"/>
        <v>2617.547363382349</v>
      </c>
      <c r="F65" s="118">
        <f t="shared" si="3"/>
        <v>2690.43</v>
      </c>
      <c r="G65" s="118">
        <f t="shared" si="2"/>
        <v>23884.234650432438</v>
      </c>
    </row>
    <row r="66" spans="1:7" x14ac:dyDescent="0.35">
      <c r="A66" s="117">
        <f t="shared" si="4"/>
        <v>46113</v>
      </c>
      <c r="B66" s="102">
        <v>52</v>
      </c>
      <c r="C66" s="91">
        <f t="shared" si="5"/>
        <v>23884.234650432438</v>
      </c>
      <c r="D66" s="118">
        <f t="shared" si="0"/>
        <v>65.680000000000007</v>
      </c>
      <c r="E66" s="118">
        <f t="shared" si="1"/>
        <v>2624.7456186316504</v>
      </c>
      <c r="F66" s="118">
        <f t="shared" si="3"/>
        <v>2690.43</v>
      </c>
      <c r="G66" s="118">
        <f t="shared" si="2"/>
        <v>21259.489031800789</v>
      </c>
    </row>
    <row r="67" spans="1:7" x14ac:dyDescent="0.35">
      <c r="A67" s="117">
        <f t="shared" si="4"/>
        <v>46143</v>
      </c>
      <c r="B67" s="102">
        <v>53</v>
      </c>
      <c r="C67" s="91">
        <f t="shared" si="5"/>
        <v>21259.489031800789</v>
      </c>
      <c r="D67" s="118">
        <f t="shared" si="0"/>
        <v>58.46</v>
      </c>
      <c r="E67" s="118">
        <f t="shared" si="1"/>
        <v>2631.9636690828875</v>
      </c>
      <c r="F67" s="118">
        <f t="shared" si="3"/>
        <v>2690.43</v>
      </c>
      <c r="G67" s="118">
        <f t="shared" si="2"/>
        <v>18627.525362717901</v>
      </c>
    </row>
    <row r="68" spans="1:7" x14ac:dyDescent="0.35">
      <c r="A68" s="117">
        <f t="shared" si="4"/>
        <v>46174</v>
      </c>
      <c r="B68" s="102">
        <v>54</v>
      </c>
      <c r="C68" s="91">
        <f t="shared" si="5"/>
        <v>18627.525362717901</v>
      </c>
      <c r="D68" s="118">
        <f t="shared" si="0"/>
        <v>51.23</v>
      </c>
      <c r="E68" s="118">
        <f t="shared" si="1"/>
        <v>2639.2015691728657</v>
      </c>
      <c r="F68" s="118">
        <f t="shared" si="3"/>
        <v>2690.43</v>
      </c>
      <c r="G68" s="118">
        <f t="shared" si="2"/>
        <v>15988.323793545034</v>
      </c>
    </row>
    <row r="69" spans="1:7" x14ac:dyDescent="0.35">
      <c r="A69" s="117">
        <f t="shared" si="4"/>
        <v>46204</v>
      </c>
      <c r="B69" s="102">
        <v>55</v>
      </c>
      <c r="C69" s="91">
        <f t="shared" si="5"/>
        <v>15988.323793545034</v>
      </c>
      <c r="D69" s="118">
        <f t="shared" si="0"/>
        <v>43.97</v>
      </c>
      <c r="E69" s="118">
        <f t="shared" si="1"/>
        <v>2646.4593734880909</v>
      </c>
      <c r="F69" s="118">
        <f t="shared" si="3"/>
        <v>2690.43</v>
      </c>
      <c r="G69" s="118">
        <f t="shared" si="2"/>
        <v>13341.864420056943</v>
      </c>
    </row>
    <row r="70" spans="1:7" x14ac:dyDescent="0.35">
      <c r="A70" s="117">
        <f t="shared" si="4"/>
        <v>46235</v>
      </c>
      <c r="B70" s="102">
        <v>56</v>
      </c>
      <c r="C70" s="91">
        <f t="shared" si="5"/>
        <v>13341.864420056943</v>
      </c>
      <c r="D70" s="118">
        <f t="shared" si="0"/>
        <v>36.69</v>
      </c>
      <c r="E70" s="118">
        <f t="shared" si="1"/>
        <v>2653.7371367651831</v>
      </c>
      <c r="F70" s="118">
        <f t="shared" si="3"/>
        <v>2690.43</v>
      </c>
      <c r="G70" s="118">
        <f t="shared" si="2"/>
        <v>10688.12728329176</v>
      </c>
    </row>
    <row r="71" spans="1:7" x14ac:dyDescent="0.35">
      <c r="A71" s="117">
        <f t="shared" si="4"/>
        <v>46266</v>
      </c>
      <c r="B71" s="102">
        <v>57</v>
      </c>
      <c r="C71" s="91">
        <f t="shared" si="5"/>
        <v>10688.12728329176</v>
      </c>
      <c r="D71" s="118">
        <f t="shared" si="0"/>
        <v>29.39</v>
      </c>
      <c r="E71" s="118">
        <f t="shared" si="1"/>
        <v>2661.0349138912875</v>
      </c>
      <c r="F71" s="118">
        <f t="shared" si="3"/>
        <v>2690.43</v>
      </c>
      <c r="G71" s="118">
        <f t="shared" si="2"/>
        <v>8027.0923694004723</v>
      </c>
    </row>
    <row r="72" spans="1:7" x14ac:dyDescent="0.35">
      <c r="A72" s="117">
        <f t="shared" si="4"/>
        <v>46296</v>
      </c>
      <c r="B72" s="102">
        <v>58</v>
      </c>
      <c r="C72" s="91">
        <f t="shared" si="5"/>
        <v>8027.0923694004723</v>
      </c>
      <c r="D72" s="118">
        <f t="shared" si="0"/>
        <v>22.07</v>
      </c>
      <c r="E72" s="118">
        <f t="shared" si="1"/>
        <v>2668.3527599044883</v>
      </c>
      <c r="F72" s="118">
        <f t="shared" si="3"/>
        <v>2690.43</v>
      </c>
      <c r="G72" s="118">
        <f t="shared" si="2"/>
        <v>5358.739609495984</v>
      </c>
    </row>
    <row r="73" spans="1:7" x14ac:dyDescent="0.35">
      <c r="A73" s="117">
        <f t="shared" si="4"/>
        <v>46327</v>
      </c>
      <c r="B73" s="102">
        <v>59</v>
      </c>
      <c r="C73" s="91">
        <f t="shared" si="5"/>
        <v>5358.739609495984</v>
      </c>
      <c r="D73" s="118">
        <f t="shared" si="0"/>
        <v>14.74</v>
      </c>
      <c r="E73" s="118">
        <f t="shared" si="1"/>
        <v>2675.6907299942254</v>
      </c>
      <c r="F73" s="118">
        <f t="shared" si="3"/>
        <v>2690.43</v>
      </c>
      <c r="G73" s="118">
        <f t="shared" si="2"/>
        <v>2683.0488795017586</v>
      </c>
    </row>
    <row r="74" spans="1:7" x14ac:dyDescent="0.35">
      <c r="A74" s="117">
        <f t="shared" si="4"/>
        <v>46357</v>
      </c>
      <c r="B74" s="102">
        <v>60</v>
      </c>
      <c r="C74" s="91">
        <f t="shared" si="5"/>
        <v>2683.0488795017586</v>
      </c>
      <c r="D74" s="118">
        <f t="shared" si="0"/>
        <v>7.38</v>
      </c>
      <c r="E74" s="118">
        <f t="shared" si="1"/>
        <v>2683.04887950171</v>
      </c>
      <c r="F74" s="118">
        <f t="shared" si="3"/>
        <v>2690.43</v>
      </c>
      <c r="G74" s="118">
        <f t="shared" si="2"/>
        <v>4.8657966544851661E-11</v>
      </c>
    </row>
    <row r="75" spans="1:7" x14ac:dyDescent="0.35">
      <c r="A75" s="117"/>
      <c r="B75" s="102"/>
      <c r="C75" s="91"/>
      <c r="D75" s="118"/>
      <c r="E75" s="118"/>
      <c r="F75" s="118"/>
      <c r="G75" s="118"/>
    </row>
    <row r="76" spans="1:7" x14ac:dyDescent="0.35">
      <c r="A76" s="117"/>
      <c r="B76" s="102"/>
      <c r="C76" s="91"/>
      <c r="D76" s="118"/>
      <c r="E76" s="118"/>
      <c r="F76" s="118"/>
      <c r="G76" s="118"/>
    </row>
    <row r="77" spans="1:7" x14ac:dyDescent="0.35">
      <c r="A77" s="117"/>
      <c r="B77" s="102"/>
      <c r="C77" s="91"/>
      <c r="D77" s="118"/>
      <c r="E77" s="118"/>
      <c r="F77" s="118"/>
      <c r="G77" s="118"/>
    </row>
    <row r="78" spans="1:7" x14ac:dyDescent="0.35">
      <c r="A78" s="117"/>
      <c r="B78" s="102"/>
      <c r="C78" s="91"/>
      <c r="D78" s="118"/>
      <c r="E78" s="118"/>
      <c r="F78" s="118"/>
      <c r="G78" s="118"/>
    </row>
    <row r="79" spans="1:7" x14ac:dyDescent="0.35">
      <c r="A79" s="117"/>
      <c r="B79" s="102"/>
      <c r="C79" s="91"/>
      <c r="D79" s="118"/>
      <c r="E79" s="118"/>
      <c r="F79" s="118"/>
      <c r="G79" s="118"/>
    </row>
    <row r="80" spans="1:7" x14ac:dyDescent="0.35">
      <c r="A80" s="117"/>
      <c r="B80" s="102"/>
      <c r="C80" s="91"/>
      <c r="D80" s="118"/>
      <c r="E80" s="118"/>
      <c r="F80" s="118"/>
      <c r="G80" s="118"/>
    </row>
    <row r="81" spans="1:7" x14ac:dyDescent="0.35">
      <c r="A81" s="117"/>
      <c r="B81" s="102"/>
      <c r="C81" s="91"/>
      <c r="D81" s="118"/>
      <c r="E81" s="118"/>
      <c r="F81" s="118"/>
      <c r="G81" s="118"/>
    </row>
    <row r="82" spans="1:7" x14ac:dyDescent="0.35">
      <c r="A82" s="117"/>
      <c r="B82" s="102"/>
      <c r="C82" s="91"/>
      <c r="D82" s="118"/>
      <c r="E82" s="118"/>
      <c r="F82" s="118"/>
      <c r="G82" s="118"/>
    </row>
    <row r="83" spans="1:7" x14ac:dyDescent="0.35">
      <c r="A83" s="117"/>
      <c r="B83" s="102"/>
      <c r="C83" s="91"/>
      <c r="D83" s="118"/>
      <c r="E83" s="118"/>
      <c r="F83" s="118"/>
      <c r="G83" s="118"/>
    </row>
    <row r="84" spans="1:7" x14ac:dyDescent="0.35">
      <c r="A84" s="117"/>
      <c r="B84" s="102"/>
      <c r="C84" s="91"/>
      <c r="D84" s="118"/>
      <c r="E84" s="118"/>
      <c r="F84" s="118"/>
      <c r="G84" s="118"/>
    </row>
    <row r="85" spans="1:7" x14ac:dyDescent="0.35">
      <c r="A85" s="117"/>
      <c r="B85" s="102"/>
      <c r="C85" s="91"/>
      <c r="D85" s="118"/>
      <c r="E85" s="118"/>
      <c r="F85" s="118"/>
      <c r="G85" s="118"/>
    </row>
    <row r="86" spans="1:7" x14ac:dyDescent="0.35">
      <c r="A86" s="117"/>
      <c r="B86" s="102"/>
      <c r="C86" s="91"/>
      <c r="D86" s="118"/>
      <c r="E86" s="118"/>
      <c r="F86" s="118"/>
      <c r="G86" s="118"/>
    </row>
    <row r="87" spans="1:7" x14ac:dyDescent="0.35">
      <c r="A87" s="117"/>
      <c r="B87" s="102"/>
      <c r="C87" s="91"/>
      <c r="D87" s="118"/>
      <c r="E87" s="118"/>
      <c r="F87" s="118"/>
      <c r="G87" s="118"/>
    </row>
    <row r="88" spans="1:7" x14ac:dyDescent="0.35">
      <c r="A88" s="117"/>
      <c r="B88" s="102"/>
      <c r="C88" s="91"/>
      <c r="D88" s="118"/>
      <c r="E88" s="118"/>
      <c r="F88" s="118"/>
      <c r="G88" s="118"/>
    </row>
    <row r="89" spans="1:7" x14ac:dyDescent="0.35">
      <c r="A89" s="117"/>
      <c r="B89" s="102"/>
      <c r="C89" s="91"/>
      <c r="D89" s="118"/>
      <c r="E89" s="118"/>
      <c r="F89" s="118"/>
      <c r="G89" s="118"/>
    </row>
    <row r="90" spans="1:7" x14ac:dyDescent="0.35">
      <c r="A90" s="117"/>
      <c r="B90" s="102"/>
      <c r="C90" s="91"/>
      <c r="D90" s="118"/>
      <c r="E90" s="118"/>
      <c r="F90" s="118"/>
      <c r="G90" s="118"/>
    </row>
    <row r="91" spans="1:7" x14ac:dyDescent="0.35">
      <c r="A91" s="117"/>
      <c r="B91" s="102"/>
      <c r="C91" s="91"/>
      <c r="D91" s="118"/>
      <c r="E91" s="118"/>
      <c r="F91" s="118"/>
      <c r="G91" s="118"/>
    </row>
    <row r="92" spans="1:7" x14ac:dyDescent="0.35">
      <c r="A92" s="117"/>
      <c r="B92" s="102"/>
      <c r="C92" s="91"/>
      <c r="D92" s="118"/>
      <c r="E92" s="118"/>
      <c r="F92" s="118"/>
      <c r="G92" s="118"/>
    </row>
    <row r="93" spans="1:7" x14ac:dyDescent="0.35">
      <c r="A93" s="117"/>
      <c r="B93" s="102"/>
      <c r="C93" s="91"/>
      <c r="D93" s="118"/>
      <c r="E93" s="118"/>
      <c r="F93" s="118"/>
      <c r="G93" s="118"/>
    </row>
    <row r="94" spans="1:7" x14ac:dyDescent="0.35">
      <c r="A94" s="117"/>
      <c r="B94" s="102"/>
      <c r="C94" s="91"/>
      <c r="D94" s="118"/>
      <c r="E94" s="118"/>
      <c r="F94" s="118"/>
      <c r="G94" s="118"/>
    </row>
    <row r="95" spans="1:7" x14ac:dyDescent="0.35">
      <c r="A95" s="117"/>
      <c r="B95" s="102"/>
      <c r="C95" s="91"/>
      <c r="D95" s="118"/>
      <c r="E95" s="118"/>
      <c r="F95" s="118"/>
      <c r="G95" s="118"/>
    </row>
    <row r="96" spans="1:7" x14ac:dyDescent="0.35">
      <c r="A96" s="117"/>
      <c r="B96" s="102"/>
      <c r="C96" s="91"/>
      <c r="D96" s="118"/>
      <c r="E96" s="118"/>
      <c r="F96" s="118"/>
      <c r="G96" s="118"/>
    </row>
    <row r="97" spans="1:7" x14ac:dyDescent="0.35">
      <c r="A97" s="117"/>
      <c r="B97" s="102"/>
      <c r="C97" s="91"/>
      <c r="D97" s="118"/>
      <c r="E97" s="118"/>
      <c r="F97" s="118"/>
      <c r="G97" s="118"/>
    </row>
    <row r="98" spans="1:7" x14ac:dyDescent="0.35">
      <c r="A98" s="117"/>
      <c r="B98" s="102"/>
      <c r="C98" s="91"/>
      <c r="D98" s="118"/>
      <c r="E98" s="118"/>
      <c r="F98" s="118"/>
      <c r="G98" s="118"/>
    </row>
    <row r="99" spans="1:7" x14ac:dyDescent="0.35">
      <c r="A99" s="117"/>
      <c r="B99" s="102"/>
      <c r="C99" s="91"/>
      <c r="D99" s="118"/>
      <c r="E99" s="118"/>
      <c r="F99" s="118"/>
      <c r="G99" s="118"/>
    </row>
    <row r="100" spans="1:7" x14ac:dyDescent="0.35">
      <c r="A100" s="117"/>
      <c r="B100" s="102"/>
      <c r="C100" s="91"/>
      <c r="D100" s="118"/>
      <c r="E100" s="118"/>
      <c r="F100" s="118"/>
      <c r="G100" s="118"/>
    </row>
    <row r="101" spans="1:7" x14ac:dyDescent="0.35">
      <c r="A101" s="117"/>
      <c r="B101" s="102"/>
      <c r="C101" s="91"/>
      <c r="D101" s="118"/>
      <c r="E101" s="118"/>
      <c r="F101" s="118"/>
      <c r="G101" s="118"/>
    </row>
    <row r="102" spans="1:7" x14ac:dyDescent="0.35">
      <c r="A102" s="117"/>
      <c r="B102" s="102"/>
      <c r="C102" s="91"/>
      <c r="D102" s="118"/>
      <c r="E102" s="118"/>
      <c r="F102" s="118"/>
      <c r="G102" s="118"/>
    </row>
    <row r="103" spans="1:7" x14ac:dyDescent="0.35">
      <c r="A103" s="117"/>
      <c r="B103" s="102"/>
      <c r="C103" s="91"/>
      <c r="D103" s="118"/>
      <c r="E103" s="118"/>
      <c r="F103" s="118"/>
      <c r="G103" s="118"/>
    </row>
    <row r="104" spans="1:7" x14ac:dyDescent="0.35">
      <c r="A104" s="117"/>
      <c r="B104" s="102"/>
      <c r="C104" s="91"/>
      <c r="D104" s="118"/>
      <c r="E104" s="118"/>
      <c r="F104" s="118"/>
      <c r="G104" s="118"/>
    </row>
    <row r="105" spans="1:7" x14ac:dyDescent="0.35">
      <c r="A105" s="117"/>
      <c r="B105" s="102"/>
      <c r="C105" s="91"/>
      <c r="D105" s="118"/>
      <c r="E105" s="118"/>
      <c r="F105" s="118"/>
      <c r="G105" s="118"/>
    </row>
    <row r="106" spans="1:7" x14ac:dyDescent="0.35">
      <c r="A106" s="117"/>
      <c r="B106" s="102"/>
      <c r="C106" s="91"/>
      <c r="D106" s="118"/>
      <c r="E106" s="118"/>
      <c r="F106" s="118"/>
      <c r="G106" s="118"/>
    </row>
    <row r="107" spans="1:7" x14ac:dyDescent="0.35">
      <c r="A107" s="117"/>
      <c r="B107" s="102"/>
      <c r="C107" s="91"/>
      <c r="D107" s="118"/>
      <c r="E107" s="118"/>
      <c r="F107" s="118"/>
      <c r="G107" s="118"/>
    </row>
    <row r="108" spans="1:7" x14ac:dyDescent="0.35">
      <c r="A108" s="117"/>
      <c r="B108" s="102"/>
      <c r="C108" s="91"/>
      <c r="D108" s="118"/>
      <c r="E108" s="118"/>
      <c r="F108" s="118"/>
      <c r="G108" s="118"/>
    </row>
    <row r="109" spans="1:7" x14ac:dyDescent="0.35">
      <c r="A109" s="117"/>
      <c r="B109" s="102"/>
      <c r="C109" s="91"/>
      <c r="D109" s="118"/>
      <c r="E109" s="118"/>
      <c r="F109" s="118"/>
      <c r="G109" s="118"/>
    </row>
    <row r="110" spans="1:7" x14ac:dyDescent="0.35">
      <c r="A110" s="117"/>
      <c r="B110" s="102"/>
      <c r="C110" s="91"/>
      <c r="D110" s="118"/>
      <c r="E110" s="118"/>
      <c r="F110" s="118"/>
      <c r="G110" s="118"/>
    </row>
    <row r="111" spans="1:7" x14ac:dyDescent="0.35">
      <c r="A111" s="117"/>
      <c r="B111" s="102"/>
      <c r="C111" s="91"/>
      <c r="D111" s="118"/>
      <c r="E111" s="118"/>
      <c r="F111" s="118"/>
      <c r="G111" s="118"/>
    </row>
    <row r="112" spans="1:7" x14ac:dyDescent="0.35">
      <c r="A112" s="117"/>
      <c r="B112" s="102"/>
      <c r="C112" s="91"/>
      <c r="D112" s="118"/>
      <c r="E112" s="118"/>
      <c r="F112" s="118"/>
      <c r="G112" s="118"/>
    </row>
    <row r="113" spans="1:7" x14ac:dyDescent="0.35">
      <c r="A113" s="117"/>
      <c r="B113" s="102"/>
      <c r="C113" s="91"/>
      <c r="D113" s="118"/>
      <c r="E113" s="118"/>
      <c r="F113" s="118"/>
      <c r="G113" s="118"/>
    </row>
    <row r="114" spans="1:7" x14ac:dyDescent="0.35">
      <c r="A114" s="117"/>
      <c r="B114" s="102"/>
      <c r="C114" s="91"/>
      <c r="D114" s="118"/>
      <c r="E114" s="118"/>
      <c r="F114" s="118"/>
      <c r="G114" s="118"/>
    </row>
    <row r="115" spans="1:7" x14ac:dyDescent="0.35">
      <c r="A115" s="117"/>
      <c r="B115" s="102"/>
      <c r="C115" s="91"/>
      <c r="D115" s="118"/>
      <c r="E115" s="118"/>
      <c r="F115" s="118"/>
      <c r="G115" s="118"/>
    </row>
    <row r="116" spans="1:7" x14ac:dyDescent="0.35">
      <c r="A116" s="117"/>
      <c r="B116" s="102"/>
      <c r="C116" s="91"/>
      <c r="D116" s="118"/>
      <c r="E116" s="118"/>
      <c r="F116" s="118"/>
      <c r="G116" s="118"/>
    </row>
    <row r="117" spans="1:7" x14ac:dyDescent="0.35">
      <c r="A117" s="117"/>
      <c r="B117" s="102"/>
      <c r="C117" s="91"/>
      <c r="D117" s="118"/>
      <c r="E117" s="118"/>
      <c r="F117" s="118"/>
      <c r="G117" s="118"/>
    </row>
    <row r="118" spans="1:7" x14ac:dyDescent="0.35">
      <c r="A118" s="117"/>
      <c r="B118" s="102"/>
      <c r="C118" s="91"/>
      <c r="D118" s="118"/>
      <c r="E118" s="118"/>
      <c r="F118" s="118"/>
      <c r="G118" s="118"/>
    </row>
    <row r="119" spans="1:7" x14ac:dyDescent="0.35">
      <c r="A119" s="117"/>
      <c r="B119" s="102"/>
      <c r="C119" s="91"/>
      <c r="D119" s="118"/>
      <c r="E119" s="118"/>
      <c r="F119" s="118"/>
      <c r="G119" s="118"/>
    </row>
    <row r="120" spans="1:7" x14ac:dyDescent="0.35">
      <c r="A120" s="117"/>
      <c r="B120" s="102"/>
      <c r="C120" s="91"/>
      <c r="D120" s="118"/>
      <c r="E120" s="118"/>
      <c r="F120" s="118"/>
      <c r="G120" s="118"/>
    </row>
    <row r="121" spans="1:7" x14ac:dyDescent="0.35">
      <c r="A121" s="117"/>
      <c r="B121" s="102"/>
      <c r="C121" s="91"/>
      <c r="D121" s="118"/>
      <c r="E121" s="118"/>
      <c r="F121" s="118"/>
      <c r="G121" s="118"/>
    </row>
    <row r="122" spans="1:7" x14ac:dyDescent="0.35">
      <c r="A122" s="117"/>
      <c r="B122" s="102"/>
      <c r="C122" s="91"/>
      <c r="D122" s="118"/>
      <c r="E122" s="118"/>
      <c r="F122" s="118"/>
      <c r="G122" s="118"/>
    </row>
    <row r="123" spans="1:7" x14ac:dyDescent="0.35">
      <c r="A123" s="117"/>
      <c r="B123" s="102"/>
      <c r="C123" s="91"/>
      <c r="D123" s="118"/>
      <c r="E123" s="118"/>
      <c r="F123" s="118"/>
      <c r="G123" s="118"/>
    </row>
    <row r="124" spans="1:7" x14ac:dyDescent="0.35">
      <c r="A124" s="117"/>
      <c r="B124" s="102"/>
      <c r="C124" s="91"/>
      <c r="D124" s="118"/>
      <c r="E124" s="118"/>
      <c r="F124" s="118"/>
      <c r="G124" s="118"/>
    </row>
    <row r="125" spans="1:7" x14ac:dyDescent="0.35">
      <c r="A125" s="117"/>
      <c r="B125" s="102"/>
      <c r="C125" s="91"/>
      <c r="D125" s="118"/>
      <c r="E125" s="118"/>
      <c r="F125" s="118"/>
      <c r="G125" s="118"/>
    </row>
    <row r="126" spans="1:7" x14ac:dyDescent="0.35">
      <c r="A126" s="117"/>
      <c r="B126" s="102"/>
      <c r="C126" s="91"/>
      <c r="D126" s="118"/>
      <c r="E126" s="118"/>
      <c r="F126" s="118"/>
      <c r="G126" s="118"/>
    </row>
    <row r="127" spans="1:7" x14ac:dyDescent="0.35">
      <c r="A127" s="117"/>
      <c r="B127" s="102"/>
      <c r="C127" s="91"/>
      <c r="D127" s="118"/>
      <c r="E127" s="118"/>
      <c r="F127" s="118"/>
      <c r="G127" s="118"/>
    </row>
    <row r="128" spans="1:7" x14ac:dyDescent="0.35">
      <c r="A128" s="117"/>
      <c r="B128" s="102"/>
      <c r="C128" s="91"/>
      <c r="D128" s="118"/>
      <c r="E128" s="118"/>
      <c r="F128" s="118"/>
      <c r="G128" s="118"/>
    </row>
    <row r="129" spans="1:7" x14ac:dyDescent="0.35">
      <c r="A129" s="117"/>
      <c r="B129" s="102"/>
      <c r="C129" s="91"/>
      <c r="D129" s="118"/>
      <c r="E129" s="118"/>
      <c r="F129" s="118"/>
      <c r="G129" s="118"/>
    </row>
    <row r="130" spans="1:7" x14ac:dyDescent="0.35">
      <c r="A130" s="117"/>
      <c r="B130" s="102"/>
      <c r="C130" s="91"/>
      <c r="D130" s="118"/>
      <c r="E130" s="118"/>
      <c r="F130" s="118"/>
      <c r="G130" s="118"/>
    </row>
    <row r="131" spans="1:7" x14ac:dyDescent="0.35">
      <c r="A131" s="117"/>
      <c r="B131" s="102"/>
      <c r="C131" s="91"/>
      <c r="D131" s="118"/>
      <c r="E131" s="118"/>
      <c r="F131" s="118"/>
      <c r="G131" s="118"/>
    </row>
    <row r="132" spans="1:7" x14ac:dyDescent="0.35">
      <c r="A132" s="117"/>
      <c r="B132" s="102"/>
      <c r="C132" s="91"/>
      <c r="D132" s="118"/>
      <c r="E132" s="118"/>
      <c r="F132" s="118"/>
      <c r="G132" s="118"/>
    </row>
    <row r="133" spans="1:7" x14ac:dyDescent="0.35">
      <c r="A133" s="117"/>
      <c r="B133" s="102"/>
      <c r="C133" s="91"/>
      <c r="D133" s="118"/>
      <c r="E133" s="118"/>
      <c r="F133" s="118"/>
      <c r="G133" s="118"/>
    </row>
    <row r="134" spans="1:7" x14ac:dyDescent="0.35">
      <c r="A134" s="117"/>
      <c r="B134" s="102"/>
      <c r="C134" s="91"/>
      <c r="D134" s="118"/>
      <c r="E134" s="118"/>
      <c r="F134" s="118"/>
      <c r="G134" s="1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DA11B-C163-4201-8692-EB7015E7B8BC}">
  <dimension ref="A1:M134"/>
  <sheetViews>
    <sheetView workbookViewId="0">
      <selection activeCell="B4" sqref="B4"/>
    </sheetView>
  </sheetViews>
  <sheetFormatPr defaultColWidth="9.1796875" defaultRowHeight="14.5" x14ac:dyDescent="0.35"/>
  <cols>
    <col min="1" max="1" width="9.1796875" style="86"/>
    <col min="2" max="2" width="7.81640625" style="86" customWidth="1"/>
    <col min="3" max="3" width="14.7265625" style="86" customWidth="1"/>
    <col min="4" max="4" width="14.26953125" style="86" customWidth="1"/>
    <col min="5" max="6" width="14.7265625" style="86" customWidth="1"/>
    <col min="7" max="7" width="14.7265625" style="92" customWidth="1"/>
    <col min="8" max="16384" width="9.1796875" style="86"/>
  </cols>
  <sheetData>
    <row r="1" spans="1:13" x14ac:dyDescent="0.35">
      <c r="A1" s="84"/>
      <c r="B1" s="84"/>
      <c r="C1" s="84"/>
      <c r="D1" s="84"/>
      <c r="E1" s="84"/>
      <c r="F1" s="84"/>
      <c r="G1" s="129"/>
    </row>
    <row r="2" spans="1:13" x14ac:dyDescent="0.35">
      <c r="A2" s="84"/>
      <c r="B2" s="84"/>
      <c r="C2" s="84"/>
      <c r="D2" s="84"/>
      <c r="E2" s="84"/>
      <c r="F2" s="87"/>
      <c r="G2" s="130"/>
    </row>
    <row r="3" spans="1:13" x14ac:dyDescent="0.35">
      <c r="A3" s="84"/>
      <c r="B3" s="84"/>
      <c r="C3" s="84"/>
      <c r="D3" s="84"/>
      <c r="E3" s="84"/>
      <c r="F3" s="87"/>
      <c r="G3" s="130"/>
    </row>
    <row r="4" spans="1:13" ht="21" x14ac:dyDescent="0.5">
      <c r="A4" s="84"/>
      <c r="B4" s="89" t="s">
        <v>46</v>
      </c>
      <c r="C4" s="84"/>
      <c r="D4" s="84"/>
      <c r="E4" s="90"/>
      <c r="F4" s="91"/>
      <c r="G4" s="131"/>
      <c r="K4" s="92"/>
      <c r="L4" s="93"/>
    </row>
    <row r="5" spans="1:13" x14ac:dyDescent="0.35">
      <c r="A5" s="84"/>
      <c r="B5" s="84"/>
      <c r="C5" s="84"/>
      <c r="D5" s="84"/>
      <c r="E5" s="84"/>
      <c r="F5" s="91"/>
      <c r="G5" s="132"/>
      <c r="K5" s="94"/>
      <c r="L5" s="93"/>
    </row>
    <row r="6" spans="1:13" x14ac:dyDescent="0.35">
      <c r="A6" s="84"/>
      <c r="B6" s="95" t="s">
        <v>47</v>
      </c>
      <c r="C6" s="96"/>
      <c r="D6" s="97"/>
      <c r="E6" s="98">
        <v>44927</v>
      </c>
      <c r="F6" s="99"/>
      <c r="G6" s="132"/>
      <c r="K6" s="100"/>
      <c r="L6" s="100"/>
    </row>
    <row r="7" spans="1:13" x14ac:dyDescent="0.35">
      <c r="A7" s="84"/>
      <c r="B7" s="101" t="s">
        <v>48</v>
      </c>
      <c r="C7" s="102"/>
      <c r="E7" s="103">
        <v>60</v>
      </c>
      <c r="F7" s="104" t="s">
        <v>49</v>
      </c>
      <c r="G7" s="132"/>
      <c r="K7" s="105"/>
      <c r="L7" s="105"/>
    </row>
    <row r="8" spans="1:13" x14ac:dyDescent="0.35">
      <c r="A8" s="84"/>
      <c r="B8" s="101" t="s">
        <v>50</v>
      </c>
      <c r="C8" s="102"/>
      <c r="D8" s="106">
        <f>E6-1</f>
        <v>44926</v>
      </c>
      <c r="E8" s="107">
        <v>149699.96</v>
      </c>
      <c r="F8" s="104" t="s">
        <v>51</v>
      </c>
      <c r="G8" s="132"/>
      <c r="K8" s="105"/>
      <c r="L8" s="105"/>
    </row>
    <row r="9" spans="1:13" x14ac:dyDescent="0.35">
      <c r="A9" s="84"/>
      <c r="B9" s="101" t="s">
        <v>52</v>
      </c>
      <c r="C9" s="102"/>
      <c r="D9" s="106">
        <f>EDATE(D8,E7)</f>
        <v>46752</v>
      </c>
      <c r="E9" s="107">
        <v>0</v>
      </c>
      <c r="F9" s="104" t="s">
        <v>51</v>
      </c>
      <c r="G9" s="132"/>
      <c r="K9" s="105"/>
      <c r="L9" s="105"/>
    </row>
    <row r="10" spans="1:13" x14ac:dyDescent="0.35">
      <c r="A10" s="84"/>
      <c r="B10" s="101" t="s">
        <v>53</v>
      </c>
      <c r="C10" s="102"/>
      <c r="E10" s="120">
        <v>1</v>
      </c>
      <c r="F10" s="104"/>
      <c r="G10" s="132"/>
      <c r="K10" s="109"/>
      <c r="L10" s="109"/>
    </row>
    <row r="11" spans="1:13" x14ac:dyDescent="0.35">
      <c r="A11" s="84"/>
      <c r="B11" s="110" t="s">
        <v>66</v>
      </c>
      <c r="C11" s="111"/>
      <c r="D11" s="112"/>
      <c r="E11" s="121">
        <v>4.1000000000000002E-2</v>
      </c>
      <c r="F11" s="113"/>
      <c r="G11" s="133"/>
      <c r="K11" s="105"/>
      <c r="L11" s="105"/>
      <c r="M11" s="109"/>
    </row>
    <row r="12" spans="1:13" x14ac:dyDescent="0.35">
      <c r="A12" s="84"/>
      <c r="B12" s="103"/>
      <c r="C12" s="102"/>
      <c r="E12" s="115"/>
      <c r="F12" s="103"/>
      <c r="G12" s="133"/>
      <c r="K12" s="105"/>
      <c r="L12" s="105"/>
      <c r="M12" s="109"/>
    </row>
    <row r="13" spans="1:13" x14ac:dyDescent="0.35">
      <c r="K13" s="105"/>
      <c r="L13" s="105"/>
      <c r="M13" s="109"/>
    </row>
    <row r="14" spans="1:13" ht="15" thickBot="1" x14ac:dyDescent="0.4">
      <c r="A14" s="116" t="s">
        <v>55</v>
      </c>
      <c r="B14" s="116" t="s">
        <v>56</v>
      </c>
      <c r="C14" s="116" t="s">
        <v>57</v>
      </c>
      <c r="D14" s="116" t="s">
        <v>58</v>
      </c>
      <c r="E14" s="116" t="s">
        <v>59</v>
      </c>
      <c r="F14" s="116" t="s">
        <v>60</v>
      </c>
      <c r="G14" s="134" t="s">
        <v>61</v>
      </c>
      <c r="K14" s="105"/>
      <c r="L14" s="105"/>
      <c r="M14" s="109"/>
    </row>
    <row r="15" spans="1:13" x14ac:dyDescent="0.35">
      <c r="A15" s="117">
        <f>E6</f>
        <v>44927</v>
      </c>
      <c r="B15" s="102">
        <v>1</v>
      </c>
      <c r="C15" s="91">
        <f>E8</f>
        <v>149699.96</v>
      </c>
      <c r="D15" s="118">
        <f>ROUND(C15*$E$11/12,2)</f>
        <v>511.47</v>
      </c>
      <c r="E15" s="118">
        <f>PPMT($E$11/12,B15,$E$7,-$E$8,$E$9,0)</f>
        <v>2252.2384890710523</v>
      </c>
      <c r="F15" s="118">
        <f>ROUND(PMT($E$11/12,E7,-E8,E9),2)</f>
        <v>2763.71</v>
      </c>
      <c r="G15" s="91">
        <f>C15-E15</f>
        <v>147447.72151092894</v>
      </c>
      <c r="K15" s="105"/>
      <c r="L15" s="105"/>
      <c r="M15" s="109"/>
    </row>
    <row r="16" spans="1:13" x14ac:dyDescent="0.35">
      <c r="A16" s="117">
        <f>EDATE(A15,1)</f>
        <v>44958</v>
      </c>
      <c r="B16" s="102">
        <v>2</v>
      </c>
      <c r="C16" s="91">
        <f>G15</f>
        <v>147447.72151092894</v>
      </c>
      <c r="D16" s="118">
        <f t="shared" ref="D16:D74" si="0">ROUND(C16*$E$11/12,2)</f>
        <v>503.78</v>
      </c>
      <c r="E16" s="118">
        <f t="shared" ref="E16:E74" si="1">PPMT($E$11/12,B16,$E$7,-$E$8,$E$9,0)</f>
        <v>2259.9336372420448</v>
      </c>
      <c r="F16" s="118">
        <f>F15</f>
        <v>2763.71</v>
      </c>
      <c r="G16" s="91">
        <f t="shared" ref="G16:G74" si="2">C16-E16</f>
        <v>145187.7878736869</v>
      </c>
      <c r="K16" s="105"/>
      <c r="L16" s="105"/>
      <c r="M16" s="109"/>
    </row>
    <row r="17" spans="1:13" x14ac:dyDescent="0.35">
      <c r="A17" s="117">
        <f>EDATE(A16,1)</f>
        <v>44986</v>
      </c>
      <c r="B17" s="102">
        <v>3</v>
      </c>
      <c r="C17" s="91">
        <f>G16</f>
        <v>145187.7878736869</v>
      </c>
      <c r="D17" s="118">
        <f t="shared" si="0"/>
        <v>496.06</v>
      </c>
      <c r="E17" s="118">
        <f t="shared" si="1"/>
        <v>2267.6550771692887</v>
      </c>
      <c r="F17" s="118">
        <f t="shared" ref="F17:F74" si="3">F16</f>
        <v>2763.71</v>
      </c>
      <c r="G17" s="91">
        <f t="shared" si="2"/>
        <v>142920.1327965176</v>
      </c>
      <c r="K17" s="105"/>
      <c r="L17" s="105"/>
      <c r="M17" s="109"/>
    </row>
    <row r="18" spans="1:13" x14ac:dyDescent="0.35">
      <c r="A18" s="117">
        <f t="shared" ref="A18:A74" si="4">EDATE(A17,1)</f>
        <v>45017</v>
      </c>
      <c r="B18" s="102">
        <v>4</v>
      </c>
      <c r="C18" s="91">
        <f t="shared" ref="C18:C74" si="5">G17</f>
        <v>142920.1327965176</v>
      </c>
      <c r="D18" s="118">
        <f t="shared" si="0"/>
        <v>488.31</v>
      </c>
      <c r="E18" s="118">
        <f t="shared" si="1"/>
        <v>2275.4028986829503</v>
      </c>
      <c r="F18" s="118">
        <f t="shared" si="3"/>
        <v>2763.71</v>
      </c>
      <c r="G18" s="91">
        <f t="shared" si="2"/>
        <v>140644.72989783465</v>
      </c>
      <c r="K18" s="105"/>
      <c r="L18" s="105"/>
      <c r="M18" s="109"/>
    </row>
    <row r="19" spans="1:13" x14ac:dyDescent="0.35">
      <c r="A19" s="117">
        <f t="shared" si="4"/>
        <v>45047</v>
      </c>
      <c r="B19" s="102">
        <v>5</v>
      </c>
      <c r="C19" s="91">
        <f t="shared" si="5"/>
        <v>140644.72989783465</v>
      </c>
      <c r="D19" s="118">
        <f t="shared" si="0"/>
        <v>480.54</v>
      </c>
      <c r="E19" s="118">
        <f t="shared" si="1"/>
        <v>2283.1771919201169</v>
      </c>
      <c r="F19" s="118">
        <f t="shared" si="3"/>
        <v>2763.71</v>
      </c>
      <c r="G19" s="91">
        <f t="shared" si="2"/>
        <v>138361.55270591454</v>
      </c>
      <c r="K19" s="105"/>
      <c r="L19" s="105"/>
      <c r="M19" s="109"/>
    </row>
    <row r="20" spans="1:13" x14ac:dyDescent="0.35">
      <c r="A20" s="117">
        <f t="shared" si="4"/>
        <v>45078</v>
      </c>
      <c r="B20" s="102">
        <v>6</v>
      </c>
      <c r="C20" s="91">
        <f t="shared" si="5"/>
        <v>138361.55270591454</v>
      </c>
      <c r="D20" s="118">
        <f t="shared" si="0"/>
        <v>472.74</v>
      </c>
      <c r="E20" s="118">
        <f t="shared" si="1"/>
        <v>2290.9780473258438</v>
      </c>
      <c r="F20" s="118">
        <f t="shared" si="3"/>
        <v>2763.71</v>
      </c>
      <c r="G20" s="91">
        <f t="shared" si="2"/>
        <v>136070.57465858868</v>
      </c>
      <c r="K20" s="105"/>
      <c r="L20" s="105"/>
      <c r="M20" s="109"/>
    </row>
    <row r="21" spans="1:13" x14ac:dyDescent="0.35">
      <c r="A21" s="117">
        <f t="shared" si="4"/>
        <v>45108</v>
      </c>
      <c r="B21" s="102">
        <v>7</v>
      </c>
      <c r="C21" s="91">
        <f t="shared" si="5"/>
        <v>136070.57465858868</v>
      </c>
      <c r="D21" s="118">
        <f t="shared" si="0"/>
        <v>464.91</v>
      </c>
      <c r="E21" s="118">
        <f t="shared" si="1"/>
        <v>2298.8055556542076</v>
      </c>
      <c r="F21" s="118">
        <f t="shared" si="3"/>
        <v>2763.71</v>
      </c>
      <c r="G21" s="91">
        <f t="shared" si="2"/>
        <v>133771.76910293449</v>
      </c>
      <c r="K21" s="105"/>
      <c r="L21" s="105"/>
      <c r="M21" s="109"/>
    </row>
    <row r="22" spans="1:13" x14ac:dyDescent="0.35">
      <c r="A22" s="117">
        <f>EDATE(A21,1)</f>
        <v>45139</v>
      </c>
      <c r="B22" s="102">
        <v>8</v>
      </c>
      <c r="C22" s="91">
        <f t="shared" si="5"/>
        <v>133771.76910293449</v>
      </c>
      <c r="D22" s="118">
        <f t="shared" si="0"/>
        <v>457.05</v>
      </c>
      <c r="E22" s="118">
        <f t="shared" si="1"/>
        <v>2306.6598079693595</v>
      </c>
      <c r="F22" s="118">
        <f t="shared" si="3"/>
        <v>2763.71</v>
      </c>
      <c r="G22" s="91">
        <f t="shared" si="2"/>
        <v>131465.10929496514</v>
      </c>
      <c r="K22" s="105"/>
      <c r="L22" s="105"/>
      <c r="M22" s="109"/>
    </row>
    <row r="23" spans="1:13" x14ac:dyDescent="0.35">
      <c r="A23" s="117">
        <f t="shared" si="4"/>
        <v>45170</v>
      </c>
      <c r="B23" s="102">
        <v>9</v>
      </c>
      <c r="C23" s="91">
        <f t="shared" si="5"/>
        <v>131465.10929496514</v>
      </c>
      <c r="D23" s="118">
        <f t="shared" si="0"/>
        <v>449.17</v>
      </c>
      <c r="E23" s="118">
        <f t="shared" si="1"/>
        <v>2314.5408956465876</v>
      </c>
      <c r="F23" s="118">
        <f t="shared" si="3"/>
        <v>2763.71</v>
      </c>
      <c r="G23" s="91">
        <f t="shared" si="2"/>
        <v>129150.56839931855</v>
      </c>
      <c r="K23" s="105"/>
      <c r="L23" s="105"/>
      <c r="M23" s="109"/>
    </row>
    <row r="24" spans="1:13" x14ac:dyDescent="0.35">
      <c r="A24" s="117">
        <f t="shared" si="4"/>
        <v>45200</v>
      </c>
      <c r="B24" s="102">
        <v>10</v>
      </c>
      <c r="C24" s="91">
        <f t="shared" si="5"/>
        <v>129150.56839931855</v>
      </c>
      <c r="D24" s="118">
        <f t="shared" si="0"/>
        <v>441.26</v>
      </c>
      <c r="E24" s="118">
        <f t="shared" si="1"/>
        <v>2322.4489103733804</v>
      </c>
      <c r="F24" s="118">
        <f t="shared" si="3"/>
        <v>2763.71</v>
      </c>
      <c r="G24" s="91">
        <f t="shared" si="2"/>
        <v>126828.11948894517</v>
      </c>
      <c r="K24" s="105"/>
      <c r="L24" s="105"/>
      <c r="M24" s="109"/>
    </row>
    <row r="25" spans="1:13" x14ac:dyDescent="0.35">
      <c r="A25" s="117">
        <f t="shared" si="4"/>
        <v>45231</v>
      </c>
      <c r="B25" s="102">
        <v>11</v>
      </c>
      <c r="C25" s="91">
        <f t="shared" si="5"/>
        <v>126828.11948894517</v>
      </c>
      <c r="D25" s="118">
        <f t="shared" si="0"/>
        <v>433.33</v>
      </c>
      <c r="E25" s="118">
        <f t="shared" si="1"/>
        <v>2330.3839441504897</v>
      </c>
      <c r="F25" s="118">
        <f t="shared" si="3"/>
        <v>2763.71</v>
      </c>
      <c r="G25" s="91">
        <f t="shared" si="2"/>
        <v>124497.73554479468</v>
      </c>
    </row>
    <row r="26" spans="1:13" x14ac:dyDescent="0.35">
      <c r="A26" s="117">
        <f t="shared" si="4"/>
        <v>45261</v>
      </c>
      <c r="B26" s="102">
        <v>12</v>
      </c>
      <c r="C26" s="91">
        <f t="shared" si="5"/>
        <v>124497.73554479468</v>
      </c>
      <c r="D26" s="118">
        <f t="shared" si="0"/>
        <v>425.37</v>
      </c>
      <c r="E26" s="118">
        <f t="shared" si="1"/>
        <v>2338.3460892930034</v>
      </c>
      <c r="F26" s="118">
        <f t="shared" si="3"/>
        <v>2763.71</v>
      </c>
      <c r="G26" s="91">
        <f t="shared" si="2"/>
        <v>122159.38945550167</v>
      </c>
    </row>
    <row r="27" spans="1:13" x14ac:dyDescent="0.35">
      <c r="A27" s="117">
        <f t="shared" si="4"/>
        <v>45292</v>
      </c>
      <c r="B27" s="102">
        <v>13</v>
      </c>
      <c r="C27" s="91">
        <f t="shared" si="5"/>
        <v>122159.38945550167</v>
      </c>
      <c r="D27" s="118">
        <f t="shared" si="0"/>
        <v>417.38</v>
      </c>
      <c r="E27" s="118">
        <f t="shared" si="1"/>
        <v>2346.3354384314216</v>
      </c>
      <c r="F27" s="118">
        <f t="shared" si="3"/>
        <v>2763.71</v>
      </c>
      <c r="G27" s="91">
        <f t="shared" si="2"/>
        <v>119813.05401707026</v>
      </c>
    </row>
    <row r="28" spans="1:13" x14ac:dyDescent="0.35">
      <c r="A28" s="117">
        <f t="shared" si="4"/>
        <v>45323</v>
      </c>
      <c r="B28" s="102">
        <v>14</v>
      </c>
      <c r="C28" s="91">
        <f t="shared" si="5"/>
        <v>119813.05401707026</v>
      </c>
      <c r="D28" s="118">
        <f t="shared" si="0"/>
        <v>409.36</v>
      </c>
      <c r="E28" s="118">
        <f t="shared" si="1"/>
        <v>2354.3520845127291</v>
      </c>
      <c r="F28" s="118">
        <f t="shared" si="3"/>
        <v>2763.71</v>
      </c>
      <c r="G28" s="91">
        <f t="shared" si="2"/>
        <v>117458.70193255752</v>
      </c>
    </row>
    <row r="29" spans="1:13" x14ac:dyDescent="0.35">
      <c r="A29" s="117">
        <f t="shared" si="4"/>
        <v>45352</v>
      </c>
      <c r="B29" s="102">
        <v>15</v>
      </c>
      <c r="C29" s="91">
        <f t="shared" si="5"/>
        <v>117458.70193255752</v>
      </c>
      <c r="D29" s="118">
        <f t="shared" si="0"/>
        <v>401.32</v>
      </c>
      <c r="E29" s="118">
        <f t="shared" si="1"/>
        <v>2362.3961208014807</v>
      </c>
      <c r="F29" s="118">
        <f t="shared" si="3"/>
        <v>2763.71</v>
      </c>
      <c r="G29" s="91">
        <f t="shared" si="2"/>
        <v>115096.30581175604</v>
      </c>
    </row>
    <row r="30" spans="1:13" x14ac:dyDescent="0.35">
      <c r="A30" s="117">
        <f t="shared" si="4"/>
        <v>45383</v>
      </c>
      <c r="B30" s="102">
        <v>16</v>
      </c>
      <c r="C30" s="91">
        <f t="shared" si="5"/>
        <v>115096.30581175604</v>
      </c>
      <c r="D30" s="118">
        <f t="shared" si="0"/>
        <v>393.25</v>
      </c>
      <c r="E30" s="118">
        <f t="shared" si="1"/>
        <v>2370.4676408808855</v>
      </c>
      <c r="F30" s="118">
        <f t="shared" si="3"/>
        <v>2763.71</v>
      </c>
      <c r="G30" s="91">
        <f t="shared" si="2"/>
        <v>112725.83817087515</v>
      </c>
    </row>
    <row r="31" spans="1:13" x14ac:dyDescent="0.35">
      <c r="A31" s="117">
        <f t="shared" si="4"/>
        <v>45413</v>
      </c>
      <c r="B31" s="102">
        <v>17</v>
      </c>
      <c r="C31" s="91">
        <f t="shared" si="5"/>
        <v>112725.83817087515</v>
      </c>
      <c r="D31" s="118">
        <f t="shared" si="0"/>
        <v>385.15</v>
      </c>
      <c r="E31" s="118">
        <f t="shared" si="1"/>
        <v>2378.5667386538958</v>
      </c>
      <c r="F31" s="118">
        <f t="shared" si="3"/>
        <v>2763.71</v>
      </c>
      <c r="G31" s="91">
        <f t="shared" si="2"/>
        <v>110347.27143222126</v>
      </c>
    </row>
    <row r="32" spans="1:13" x14ac:dyDescent="0.35">
      <c r="A32" s="117">
        <f t="shared" si="4"/>
        <v>45444</v>
      </c>
      <c r="B32" s="102">
        <v>18</v>
      </c>
      <c r="C32" s="91">
        <f t="shared" si="5"/>
        <v>110347.27143222126</v>
      </c>
      <c r="D32" s="118">
        <f t="shared" si="0"/>
        <v>377.02</v>
      </c>
      <c r="E32" s="118">
        <f t="shared" si="1"/>
        <v>2386.6935083442959</v>
      </c>
      <c r="F32" s="118">
        <f t="shared" si="3"/>
        <v>2763.71</v>
      </c>
      <c r="G32" s="91">
        <f t="shared" si="2"/>
        <v>107960.57792387696</v>
      </c>
    </row>
    <row r="33" spans="1:7" x14ac:dyDescent="0.35">
      <c r="A33" s="117">
        <f t="shared" si="4"/>
        <v>45474</v>
      </c>
      <c r="B33" s="102">
        <v>19</v>
      </c>
      <c r="C33" s="91">
        <f t="shared" si="5"/>
        <v>107960.57792387696</v>
      </c>
      <c r="D33" s="118">
        <f t="shared" si="0"/>
        <v>368.87</v>
      </c>
      <c r="E33" s="118">
        <f t="shared" si="1"/>
        <v>2394.8480444978059</v>
      </c>
      <c r="F33" s="118">
        <f t="shared" si="3"/>
        <v>2763.71</v>
      </c>
      <c r="G33" s="91">
        <f t="shared" si="2"/>
        <v>105565.72987937916</v>
      </c>
    </row>
    <row r="34" spans="1:7" x14ac:dyDescent="0.35">
      <c r="A34" s="117">
        <f t="shared" si="4"/>
        <v>45505</v>
      </c>
      <c r="B34" s="102">
        <v>20</v>
      </c>
      <c r="C34" s="91">
        <f t="shared" si="5"/>
        <v>105565.72987937916</v>
      </c>
      <c r="D34" s="118">
        <f t="shared" si="0"/>
        <v>360.68</v>
      </c>
      <c r="E34" s="118">
        <f t="shared" si="1"/>
        <v>2403.0304419831732</v>
      </c>
      <c r="F34" s="118">
        <f t="shared" si="3"/>
        <v>2763.71</v>
      </c>
      <c r="G34" s="91">
        <f t="shared" si="2"/>
        <v>103162.69943739599</v>
      </c>
    </row>
    <row r="35" spans="1:7" x14ac:dyDescent="0.35">
      <c r="A35" s="117">
        <f t="shared" si="4"/>
        <v>45536</v>
      </c>
      <c r="B35" s="102">
        <v>21</v>
      </c>
      <c r="C35" s="91">
        <f t="shared" si="5"/>
        <v>103162.69943739599</v>
      </c>
      <c r="D35" s="118">
        <f t="shared" si="0"/>
        <v>352.47</v>
      </c>
      <c r="E35" s="118">
        <f t="shared" si="1"/>
        <v>2411.240795993283</v>
      </c>
      <c r="F35" s="118">
        <f t="shared" si="3"/>
        <v>2763.71</v>
      </c>
      <c r="G35" s="91">
        <f t="shared" si="2"/>
        <v>100751.4586414027</v>
      </c>
    </row>
    <row r="36" spans="1:7" x14ac:dyDescent="0.35">
      <c r="A36" s="117">
        <f t="shared" si="4"/>
        <v>45566</v>
      </c>
      <c r="B36" s="102">
        <v>22</v>
      </c>
      <c r="C36" s="91">
        <f t="shared" si="5"/>
        <v>100751.4586414027</v>
      </c>
      <c r="D36" s="118">
        <f t="shared" si="0"/>
        <v>344.23</v>
      </c>
      <c r="E36" s="118">
        <f t="shared" si="1"/>
        <v>2419.4792020462596</v>
      </c>
      <c r="F36" s="118">
        <f t="shared" si="3"/>
        <v>2763.71</v>
      </c>
      <c r="G36" s="91">
        <f t="shared" si="2"/>
        <v>98331.979439356437</v>
      </c>
    </row>
    <row r="37" spans="1:7" x14ac:dyDescent="0.35">
      <c r="A37" s="117">
        <f t="shared" si="4"/>
        <v>45597</v>
      </c>
      <c r="B37" s="102">
        <v>23</v>
      </c>
      <c r="C37" s="91">
        <f t="shared" si="5"/>
        <v>98331.979439356437</v>
      </c>
      <c r="D37" s="118">
        <f t="shared" si="0"/>
        <v>335.97</v>
      </c>
      <c r="E37" s="118">
        <f t="shared" si="1"/>
        <v>2427.7457559865843</v>
      </c>
      <c r="F37" s="118">
        <f t="shared" si="3"/>
        <v>2763.71</v>
      </c>
      <c r="G37" s="91">
        <f t="shared" si="2"/>
        <v>95904.23368336985</v>
      </c>
    </row>
    <row r="38" spans="1:7" x14ac:dyDescent="0.35">
      <c r="A38" s="117">
        <f t="shared" si="4"/>
        <v>45627</v>
      </c>
      <c r="B38" s="102">
        <v>24</v>
      </c>
      <c r="C38" s="91">
        <f t="shared" si="5"/>
        <v>95904.23368336985</v>
      </c>
      <c r="D38" s="118">
        <f t="shared" si="0"/>
        <v>327.67</v>
      </c>
      <c r="E38" s="118">
        <f t="shared" si="1"/>
        <v>2436.0405539862054</v>
      </c>
      <c r="F38" s="118">
        <f t="shared" si="3"/>
        <v>2763.71</v>
      </c>
      <c r="G38" s="91">
        <f t="shared" si="2"/>
        <v>93468.193129383639</v>
      </c>
    </row>
    <row r="39" spans="1:7" x14ac:dyDescent="0.35">
      <c r="A39" s="117">
        <f t="shared" si="4"/>
        <v>45658</v>
      </c>
      <c r="B39" s="102">
        <v>25</v>
      </c>
      <c r="C39" s="91">
        <f t="shared" si="5"/>
        <v>93468.193129383639</v>
      </c>
      <c r="D39" s="118">
        <f t="shared" si="0"/>
        <v>319.35000000000002</v>
      </c>
      <c r="E39" s="118">
        <f t="shared" si="1"/>
        <v>2444.3636925456581</v>
      </c>
      <c r="F39" s="118">
        <f t="shared" si="3"/>
        <v>2763.71</v>
      </c>
      <c r="G39" s="91">
        <f t="shared" si="2"/>
        <v>91023.829436837987</v>
      </c>
    </row>
    <row r="40" spans="1:7" x14ac:dyDescent="0.35">
      <c r="A40" s="117">
        <f t="shared" si="4"/>
        <v>45689</v>
      </c>
      <c r="B40" s="102">
        <v>26</v>
      </c>
      <c r="C40" s="91">
        <f t="shared" si="5"/>
        <v>91023.829436837987</v>
      </c>
      <c r="D40" s="118">
        <f t="shared" si="0"/>
        <v>311</v>
      </c>
      <c r="E40" s="118">
        <f t="shared" si="1"/>
        <v>2452.7152684951893</v>
      </c>
      <c r="F40" s="118">
        <f t="shared" si="3"/>
        <v>2763.71</v>
      </c>
      <c r="G40" s="91">
        <f t="shared" si="2"/>
        <v>88571.1141683428</v>
      </c>
    </row>
    <row r="41" spans="1:7" x14ac:dyDescent="0.35">
      <c r="A41" s="117">
        <f t="shared" si="4"/>
        <v>45717</v>
      </c>
      <c r="B41" s="102">
        <v>27</v>
      </c>
      <c r="C41" s="91">
        <f t="shared" si="5"/>
        <v>88571.1141683428</v>
      </c>
      <c r="D41" s="118">
        <f t="shared" si="0"/>
        <v>302.62</v>
      </c>
      <c r="E41" s="118">
        <f t="shared" si="1"/>
        <v>2461.0953789958808</v>
      </c>
      <c r="F41" s="118">
        <f t="shared" si="3"/>
        <v>2763.71</v>
      </c>
      <c r="G41" s="91">
        <f t="shared" si="2"/>
        <v>86110.018789346912</v>
      </c>
    </row>
    <row r="42" spans="1:7" x14ac:dyDescent="0.35">
      <c r="A42" s="117">
        <f t="shared" si="4"/>
        <v>45748</v>
      </c>
      <c r="B42" s="102">
        <v>28</v>
      </c>
      <c r="C42" s="91">
        <f t="shared" si="5"/>
        <v>86110.018789346912</v>
      </c>
      <c r="D42" s="118">
        <f t="shared" si="0"/>
        <v>294.20999999999998</v>
      </c>
      <c r="E42" s="118">
        <f t="shared" si="1"/>
        <v>2469.5041215407837</v>
      </c>
      <c r="F42" s="118">
        <f t="shared" si="3"/>
        <v>2763.71</v>
      </c>
      <c r="G42" s="91">
        <f t="shared" si="2"/>
        <v>83640.514667806128</v>
      </c>
    </row>
    <row r="43" spans="1:7" x14ac:dyDescent="0.35">
      <c r="A43" s="117">
        <f t="shared" si="4"/>
        <v>45778</v>
      </c>
      <c r="B43" s="102">
        <v>29</v>
      </c>
      <c r="C43" s="91">
        <f t="shared" si="5"/>
        <v>83640.514667806128</v>
      </c>
      <c r="D43" s="118">
        <f t="shared" si="0"/>
        <v>285.77</v>
      </c>
      <c r="E43" s="118">
        <f t="shared" si="1"/>
        <v>2477.9415939560481</v>
      </c>
      <c r="F43" s="118">
        <f t="shared" si="3"/>
        <v>2763.71</v>
      </c>
      <c r="G43" s="91">
        <f t="shared" si="2"/>
        <v>81162.573073850086</v>
      </c>
    </row>
    <row r="44" spans="1:7" x14ac:dyDescent="0.35">
      <c r="A44" s="117">
        <f t="shared" si="4"/>
        <v>45809</v>
      </c>
      <c r="B44" s="102">
        <v>30</v>
      </c>
      <c r="C44" s="91">
        <f t="shared" si="5"/>
        <v>81162.573073850086</v>
      </c>
      <c r="D44" s="118">
        <f t="shared" si="0"/>
        <v>277.31</v>
      </c>
      <c r="E44" s="118">
        <f t="shared" si="1"/>
        <v>2486.4078944020648</v>
      </c>
      <c r="F44" s="118">
        <f t="shared" si="3"/>
        <v>2763.71</v>
      </c>
      <c r="G44" s="91">
        <f t="shared" si="2"/>
        <v>78676.165179448028</v>
      </c>
    </row>
    <row r="45" spans="1:7" x14ac:dyDescent="0.35">
      <c r="A45" s="117">
        <f t="shared" si="4"/>
        <v>45839</v>
      </c>
      <c r="B45" s="102">
        <v>31</v>
      </c>
      <c r="C45" s="91">
        <f t="shared" si="5"/>
        <v>78676.165179448028</v>
      </c>
      <c r="D45" s="118">
        <f t="shared" si="0"/>
        <v>268.81</v>
      </c>
      <c r="E45" s="118">
        <f t="shared" si="1"/>
        <v>2494.9031213746048</v>
      </c>
      <c r="F45" s="118">
        <f t="shared" si="3"/>
        <v>2763.71</v>
      </c>
      <c r="G45" s="91">
        <f t="shared" si="2"/>
        <v>76181.262058073422</v>
      </c>
    </row>
    <row r="46" spans="1:7" x14ac:dyDescent="0.35">
      <c r="A46" s="117">
        <f t="shared" si="4"/>
        <v>45870</v>
      </c>
      <c r="B46" s="102">
        <v>32</v>
      </c>
      <c r="C46" s="91">
        <f t="shared" si="5"/>
        <v>76181.262058073422</v>
      </c>
      <c r="D46" s="118">
        <f t="shared" si="0"/>
        <v>260.29000000000002</v>
      </c>
      <c r="E46" s="118">
        <f t="shared" si="1"/>
        <v>2503.427373705968</v>
      </c>
      <c r="F46" s="118">
        <f t="shared" si="3"/>
        <v>2763.71</v>
      </c>
      <c r="G46" s="91">
        <f t="shared" si="2"/>
        <v>73677.834684367452</v>
      </c>
    </row>
    <row r="47" spans="1:7" x14ac:dyDescent="0.35">
      <c r="A47" s="117">
        <f t="shared" si="4"/>
        <v>45901</v>
      </c>
      <c r="B47" s="102">
        <v>33</v>
      </c>
      <c r="C47" s="91">
        <f t="shared" si="5"/>
        <v>73677.834684367452</v>
      </c>
      <c r="D47" s="118">
        <f t="shared" si="0"/>
        <v>251.73</v>
      </c>
      <c r="E47" s="118">
        <f t="shared" si="1"/>
        <v>2511.9807505661297</v>
      </c>
      <c r="F47" s="118">
        <f t="shared" si="3"/>
        <v>2763.71</v>
      </c>
      <c r="G47" s="91">
        <f t="shared" si="2"/>
        <v>71165.853933801322</v>
      </c>
    </row>
    <row r="48" spans="1:7" x14ac:dyDescent="0.35">
      <c r="A48" s="117">
        <f t="shared" si="4"/>
        <v>45931</v>
      </c>
      <c r="B48" s="102">
        <v>34</v>
      </c>
      <c r="C48" s="91">
        <f t="shared" si="5"/>
        <v>71165.853933801322</v>
      </c>
      <c r="D48" s="118">
        <f t="shared" si="0"/>
        <v>243.15</v>
      </c>
      <c r="E48" s="118">
        <f t="shared" si="1"/>
        <v>2520.5633514638976</v>
      </c>
      <c r="F48" s="118">
        <f t="shared" si="3"/>
        <v>2763.71</v>
      </c>
      <c r="G48" s="91">
        <f t="shared" si="2"/>
        <v>68645.290582337417</v>
      </c>
    </row>
    <row r="49" spans="1:7" x14ac:dyDescent="0.35">
      <c r="A49" s="117">
        <f t="shared" si="4"/>
        <v>45962</v>
      </c>
      <c r="B49" s="102">
        <v>35</v>
      </c>
      <c r="C49" s="91">
        <f t="shared" si="5"/>
        <v>68645.290582337417</v>
      </c>
      <c r="D49" s="118">
        <f t="shared" si="0"/>
        <v>234.54</v>
      </c>
      <c r="E49" s="118">
        <f t="shared" si="1"/>
        <v>2529.175276248066</v>
      </c>
      <c r="F49" s="118">
        <f t="shared" si="3"/>
        <v>2763.71</v>
      </c>
      <c r="G49" s="91">
        <f t="shared" si="2"/>
        <v>66116.115306089356</v>
      </c>
    </row>
    <row r="50" spans="1:7" x14ac:dyDescent="0.35">
      <c r="A50" s="117">
        <f t="shared" si="4"/>
        <v>45992</v>
      </c>
      <c r="B50" s="102">
        <v>36</v>
      </c>
      <c r="C50" s="91">
        <f t="shared" si="5"/>
        <v>66116.115306089356</v>
      </c>
      <c r="D50" s="118">
        <f t="shared" si="0"/>
        <v>225.9</v>
      </c>
      <c r="E50" s="118">
        <f t="shared" si="1"/>
        <v>2537.81662510858</v>
      </c>
      <c r="F50" s="118">
        <f t="shared" si="3"/>
        <v>2763.71</v>
      </c>
      <c r="G50" s="91">
        <f t="shared" si="2"/>
        <v>63578.298680980777</v>
      </c>
    </row>
    <row r="51" spans="1:7" x14ac:dyDescent="0.35">
      <c r="A51" s="117">
        <f t="shared" si="4"/>
        <v>46023</v>
      </c>
      <c r="B51" s="102">
        <v>37</v>
      </c>
      <c r="C51" s="91">
        <f t="shared" si="5"/>
        <v>63578.298680980777</v>
      </c>
      <c r="D51" s="118">
        <f t="shared" si="0"/>
        <v>217.23</v>
      </c>
      <c r="E51" s="118">
        <f t="shared" si="1"/>
        <v>2546.487498577701</v>
      </c>
      <c r="F51" s="118">
        <f t="shared" si="3"/>
        <v>2763.71</v>
      </c>
      <c r="G51" s="91">
        <f t="shared" si="2"/>
        <v>61031.811182403078</v>
      </c>
    </row>
    <row r="52" spans="1:7" x14ac:dyDescent="0.35">
      <c r="A52" s="117">
        <f t="shared" si="4"/>
        <v>46054</v>
      </c>
      <c r="B52" s="102">
        <v>38</v>
      </c>
      <c r="C52" s="91">
        <f t="shared" si="5"/>
        <v>61031.811182403078</v>
      </c>
      <c r="D52" s="118">
        <f t="shared" si="0"/>
        <v>208.53</v>
      </c>
      <c r="E52" s="118">
        <f t="shared" si="1"/>
        <v>2555.1879975311754</v>
      </c>
      <c r="F52" s="118">
        <f t="shared" si="3"/>
        <v>2763.71</v>
      </c>
      <c r="G52" s="91">
        <f t="shared" si="2"/>
        <v>58476.623184871904</v>
      </c>
    </row>
    <row r="53" spans="1:7" x14ac:dyDescent="0.35">
      <c r="A53" s="117">
        <f t="shared" si="4"/>
        <v>46082</v>
      </c>
      <c r="B53" s="102">
        <v>39</v>
      </c>
      <c r="C53" s="91">
        <f t="shared" si="5"/>
        <v>58476.623184871904</v>
      </c>
      <c r="D53" s="118">
        <f t="shared" si="0"/>
        <v>199.8</v>
      </c>
      <c r="E53" s="118">
        <f t="shared" si="1"/>
        <v>2563.9182231894065</v>
      </c>
      <c r="F53" s="118">
        <f t="shared" si="3"/>
        <v>2763.71</v>
      </c>
      <c r="G53" s="91">
        <f t="shared" si="2"/>
        <v>55912.704961682495</v>
      </c>
    </row>
    <row r="54" spans="1:7" x14ac:dyDescent="0.35">
      <c r="A54" s="117">
        <f t="shared" si="4"/>
        <v>46113</v>
      </c>
      <c r="B54" s="102">
        <v>40</v>
      </c>
      <c r="C54" s="91">
        <f t="shared" si="5"/>
        <v>55912.704961682495</v>
      </c>
      <c r="D54" s="118">
        <f t="shared" si="0"/>
        <v>191.04</v>
      </c>
      <c r="E54" s="118">
        <f t="shared" si="1"/>
        <v>2572.6782771186367</v>
      </c>
      <c r="F54" s="118">
        <f t="shared" si="3"/>
        <v>2763.71</v>
      </c>
      <c r="G54" s="91">
        <f t="shared" si="2"/>
        <v>53340.026684563862</v>
      </c>
    </row>
    <row r="55" spans="1:7" x14ac:dyDescent="0.35">
      <c r="A55" s="117">
        <f t="shared" si="4"/>
        <v>46143</v>
      </c>
      <c r="B55" s="102">
        <v>41</v>
      </c>
      <c r="C55" s="91">
        <f t="shared" si="5"/>
        <v>53340.026684563862</v>
      </c>
      <c r="D55" s="118">
        <f t="shared" si="0"/>
        <v>182.25</v>
      </c>
      <c r="E55" s="118">
        <f t="shared" si="1"/>
        <v>2581.4682612321258</v>
      </c>
      <c r="F55" s="118">
        <f t="shared" si="3"/>
        <v>2763.71</v>
      </c>
      <c r="G55" s="91">
        <f t="shared" si="2"/>
        <v>50758.558423331735</v>
      </c>
    </row>
    <row r="56" spans="1:7" x14ac:dyDescent="0.35">
      <c r="A56" s="117">
        <f t="shared" si="4"/>
        <v>46174</v>
      </c>
      <c r="B56" s="102">
        <v>42</v>
      </c>
      <c r="C56" s="91">
        <f t="shared" si="5"/>
        <v>50758.558423331735</v>
      </c>
      <c r="D56" s="118">
        <f t="shared" si="0"/>
        <v>173.43</v>
      </c>
      <c r="E56" s="118">
        <f t="shared" si="1"/>
        <v>2590.2882777913355</v>
      </c>
      <c r="F56" s="118">
        <f t="shared" si="3"/>
        <v>2763.71</v>
      </c>
      <c r="G56" s="91">
        <f t="shared" si="2"/>
        <v>48168.270145540402</v>
      </c>
    </row>
    <row r="57" spans="1:7" x14ac:dyDescent="0.35">
      <c r="A57" s="117">
        <f t="shared" si="4"/>
        <v>46204</v>
      </c>
      <c r="B57" s="102">
        <v>43</v>
      </c>
      <c r="C57" s="91">
        <f t="shared" si="5"/>
        <v>48168.270145540402</v>
      </c>
      <c r="D57" s="118">
        <f t="shared" si="0"/>
        <v>164.57</v>
      </c>
      <c r="E57" s="118">
        <f t="shared" si="1"/>
        <v>2599.1384294071222</v>
      </c>
      <c r="F57" s="118">
        <f t="shared" si="3"/>
        <v>2763.71</v>
      </c>
      <c r="G57" s="91">
        <f t="shared" si="2"/>
        <v>45569.131716133277</v>
      </c>
    </row>
    <row r="58" spans="1:7" x14ac:dyDescent="0.35">
      <c r="A58" s="117">
        <f t="shared" si="4"/>
        <v>46235</v>
      </c>
      <c r="B58" s="102">
        <v>44</v>
      </c>
      <c r="C58" s="91">
        <f t="shared" si="5"/>
        <v>45569.131716133277</v>
      </c>
      <c r="D58" s="118">
        <f t="shared" si="0"/>
        <v>155.69</v>
      </c>
      <c r="E58" s="118">
        <f t="shared" si="1"/>
        <v>2608.0188190409303</v>
      </c>
      <c r="F58" s="118">
        <f t="shared" si="3"/>
        <v>2763.71</v>
      </c>
      <c r="G58" s="91">
        <f t="shared" si="2"/>
        <v>42961.112897092346</v>
      </c>
    </row>
    <row r="59" spans="1:7" x14ac:dyDescent="0.35">
      <c r="A59" s="117">
        <f t="shared" si="4"/>
        <v>46266</v>
      </c>
      <c r="B59" s="102">
        <v>45</v>
      </c>
      <c r="C59" s="91">
        <f t="shared" si="5"/>
        <v>42961.112897092346</v>
      </c>
      <c r="D59" s="118">
        <f t="shared" si="0"/>
        <v>146.78</v>
      </c>
      <c r="E59" s="118">
        <f t="shared" si="1"/>
        <v>2616.9295500059866</v>
      </c>
      <c r="F59" s="118">
        <f t="shared" si="3"/>
        <v>2763.71</v>
      </c>
      <c r="G59" s="91">
        <f t="shared" si="2"/>
        <v>40344.183347086357</v>
      </c>
    </row>
    <row r="60" spans="1:7" x14ac:dyDescent="0.35">
      <c r="A60" s="117">
        <f t="shared" si="4"/>
        <v>46296</v>
      </c>
      <c r="B60" s="102">
        <v>46</v>
      </c>
      <c r="C60" s="91">
        <f t="shared" si="5"/>
        <v>40344.183347086357</v>
      </c>
      <c r="D60" s="118">
        <f t="shared" si="0"/>
        <v>137.84</v>
      </c>
      <c r="E60" s="118">
        <f t="shared" si="1"/>
        <v>2625.8707259685075</v>
      </c>
      <c r="F60" s="118">
        <f t="shared" si="3"/>
        <v>2763.71</v>
      </c>
      <c r="G60" s="91">
        <f t="shared" si="2"/>
        <v>37718.312621117846</v>
      </c>
    </row>
    <row r="61" spans="1:7" x14ac:dyDescent="0.35">
      <c r="A61" s="117">
        <f t="shared" si="4"/>
        <v>46327</v>
      </c>
      <c r="B61" s="102">
        <v>47</v>
      </c>
      <c r="C61" s="91">
        <f t="shared" si="5"/>
        <v>37718.312621117846</v>
      </c>
      <c r="D61" s="118">
        <f t="shared" si="0"/>
        <v>128.87</v>
      </c>
      <c r="E61" s="118">
        <f t="shared" si="1"/>
        <v>2634.8424509488996</v>
      </c>
      <c r="F61" s="118">
        <f t="shared" si="3"/>
        <v>2763.71</v>
      </c>
      <c r="G61" s="91">
        <f t="shared" si="2"/>
        <v>35083.470170168948</v>
      </c>
    </row>
    <row r="62" spans="1:7" x14ac:dyDescent="0.35">
      <c r="A62" s="117">
        <f t="shared" si="4"/>
        <v>46357</v>
      </c>
      <c r="B62" s="102">
        <v>48</v>
      </c>
      <c r="C62" s="91">
        <f t="shared" si="5"/>
        <v>35083.470170168948</v>
      </c>
      <c r="D62" s="118">
        <f t="shared" si="0"/>
        <v>119.87</v>
      </c>
      <c r="E62" s="118">
        <f t="shared" si="1"/>
        <v>2643.8448293229749</v>
      </c>
      <c r="F62" s="118">
        <f t="shared" si="3"/>
        <v>2763.71</v>
      </c>
      <c r="G62" s="91">
        <f t="shared" si="2"/>
        <v>32439.625340845974</v>
      </c>
    </row>
    <row r="63" spans="1:7" x14ac:dyDescent="0.35">
      <c r="A63" s="117">
        <f t="shared" si="4"/>
        <v>46388</v>
      </c>
      <c r="B63" s="102">
        <v>49</v>
      </c>
      <c r="C63" s="91">
        <f t="shared" si="5"/>
        <v>32439.625340845974</v>
      </c>
      <c r="D63" s="118">
        <f t="shared" si="0"/>
        <v>110.84</v>
      </c>
      <c r="E63" s="118">
        <f t="shared" si="1"/>
        <v>2652.8779658231615</v>
      </c>
      <c r="F63" s="118">
        <f t="shared" si="3"/>
        <v>2763.71</v>
      </c>
      <c r="G63" s="91">
        <f t="shared" si="2"/>
        <v>29786.747375022813</v>
      </c>
    </row>
    <row r="64" spans="1:7" x14ac:dyDescent="0.35">
      <c r="A64" s="117">
        <f t="shared" si="4"/>
        <v>46419</v>
      </c>
      <c r="B64" s="102">
        <v>50</v>
      </c>
      <c r="C64" s="91">
        <f t="shared" si="5"/>
        <v>29786.747375022813</v>
      </c>
      <c r="D64" s="118">
        <f t="shared" si="0"/>
        <v>101.77</v>
      </c>
      <c r="E64" s="118">
        <f t="shared" si="1"/>
        <v>2661.9419655397242</v>
      </c>
      <c r="F64" s="118">
        <f t="shared" si="3"/>
        <v>2763.71</v>
      </c>
      <c r="G64" s="91">
        <f t="shared" si="2"/>
        <v>27124.805409483088</v>
      </c>
    </row>
    <row r="65" spans="1:7" x14ac:dyDescent="0.35">
      <c r="A65" s="117">
        <f t="shared" si="4"/>
        <v>46447</v>
      </c>
      <c r="B65" s="102">
        <v>51</v>
      </c>
      <c r="C65" s="91">
        <f t="shared" si="5"/>
        <v>27124.805409483088</v>
      </c>
      <c r="D65" s="118">
        <f t="shared" si="0"/>
        <v>92.68</v>
      </c>
      <c r="E65" s="118">
        <f t="shared" si="1"/>
        <v>2671.0369339219847</v>
      </c>
      <c r="F65" s="118">
        <f t="shared" si="3"/>
        <v>2763.71</v>
      </c>
      <c r="G65" s="91">
        <f t="shared" si="2"/>
        <v>24453.768475561104</v>
      </c>
    </row>
    <row r="66" spans="1:7" x14ac:dyDescent="0.35">
      <c r="A66" s="117">
        <f t="shared" si="4"/>
        <v>46478</v>
      </c>
      <c r="B66" s="102">
        <v>52</v>
      </c>
      <c r="C66" s="91">
        <f t="shared" si="5"/>
        <v>24453.768475561104</v>
      </c>
      <c r="D66" s="118">
        <f t="shared" si="0"/>
        <v>83.55</v>
      </c>
      <c r="E66" s="118">
        <f t="shared" si="1"/>
        <v>2680.1629767795516</v>
      </c>
      <c r="F66" s="118">
        <f t="shared" si="3"/>
        <v>2763.71</v>
      </c>
      <c r="G66" s="91">
        <f t="shared" si="2"/>
        <v>21773.605498781551</v>
      </c>
    </row>
    <row r="67" spans="1:7" x14ac:dyDescent="0.35">
      <c r="A67" s="117">
        <f t="shared" si="4"/>
        <v>46508</v>
      </c>
      <c r="B67" s="102">
        <v>53</v>
      </c>
      <c r="C67" s="91">
        <f t="shared" si="5"/>
        <v>21773.605498781551</v>
      </c>
      <c r="D67" s="118">
        <f t="shared" si="0"/>
        <v>74.39</v>
      </c>
      <c r="E67" s="118">
        <f t="shared" si="1"/>
        <v>2689.3202002835483</v>
      </c>
      <c r="F67" s="118">
        <f t="shared" si="3"/>
        <v>2763.71</v>
      </c>
      <c r="G67" s="91">
        <f t="shared" si="2"/>
        <v>19084.285298498002</v>
      </c>
    </row>
    <row r="68" spans="1:7" x14ac:dyDescent="0.35">
      <c r="A68" s="117">
        <f t="shared" si="4"/>
        <v>46539</v>
      </c>
      <c r="B68" s="102">
        <v>54</v>
      </c>
      <c r="C68" s="91">
        <f t="shared" si="5"/>
        <v>19084.285298498002</v>
      </c>
      <c r="D68" s="118">
        <f t="shared" si="0"/>
        <v>65.2</v>
      </c>
      <c r="E68" s="118">
        <f t="shared" si="1"/>
        <v>2698.5087109678507</v>
      </c>
      <c r="F68" s="118">
        <f t="shared" si="3"/>
        <v>2763.71</v>
      </c>
      <c r="G68" s="91">
        <f t="shared" si="2"/>
        <v>16385.776587530152</v>
      </c>
    </row>
    <row r="69" spans="1:7" x14ac:dyDescent="0.35">
      <c r="A69" s="117">
        <f t="shared" si="4"/>
        <v>46569</v>
      </c>
      <c r="B69" s="102">
        <v>55</v>
      </c>
      <c r="C69" s="91">
        <f t="shared" si="5"/>
        <v>16385.776587530152</v>
      </c>
      <c r="D69" s="118">
        <f t="shared" si="0"/>
        <v>55.98</v>
      </c>
      <c r="E69" s="118">
        <f t="shared" si="1"/>
        <v>2707.7286157303242</v>
      </c>
      <c r="F69" s="118">
        <f t="shared" si="3"/>
        <v>2763.71</v>
      </c>
      <c r="G69" s="91">
        <f t="shared" si="2"/>
        <v>13678.047971799828</v>
      </c>
    </row>
    <row r="70" spans="1:7" x14ac:dyDescent="0.35">
      <c r="A70" s="117">
        <f t="shared" si="4"/>
        <v>46600</v>
      </c>
      <c r="B70" s="102">
        <v>56</v>
      </c>
      <c r="C70" s="91">
        <f t="shared" si="5"/>
        <v>13678.047971799828</v>
      </c>
      <c r="D70" s="118">
        <f t="shared" si="0"/>
        <v>46.73</v>
      </c>
      <c r="E70" s="118">
        <f t="shared" si="1"/>
        <v>2716.9800218340692</v>
      </c>
      <c r="F70" s="118">
        <f t="shared" si="3"/>
        <v>2763.71</v>
      </c>
      <c r="G70" s="91">
        <f t="shared" si="2"/>
        <v>10961.067949965758</v>
      </c>
    </row>
    <row r="71" spans="1:7" x14ac:dyDescent="0.35">
      <c r="A71" s="117">
        <f t="shared" si="4"/>
        <v>46631</v>
      </c>
      <c r="B71" s="102">
        <v>57</v>
      </c>
      <c r="C71" s="91">
        <f t="shared" si="5"/>
        <v>10961.067949965758</v>
      </c>
      <c r="D71" s="118">
        <f t="shared" si="0"/>
        <v>37.450000000000003</v>
      </c>
      <c r="E71" s="118">
        <f t="shared" si="1"/>
        <v>2726.2630369086687</v>
      </c>
      <c r="F71" s="118">
        <f t="shared" si="3"/>
        <v>2763.71</v>
      </c>
      <c r="G71" s="91">
        <f t="shared" si="2"/>
        <v>8234.8049130570889</v>
      </c>
    </row>
    <row r="72" spans="1:7" x14ac:dyDescent="0.35">
      <c r="A72" s="117">
        <f t="shared" si="4"/>
        <v>46661</v>
      </c>
      <c r="B72" s="102">
        <v>58</v>
      </c>
      <c r="C72" s="91">
        <f t="shared" si="5"/>
        <v>8234.8049130570889</v>
      </c>
      <c r="D72" s="118">
        <f t="shared" si="0"/>
        <v>28.14</v>
      </c>
      <c r="E72" s="118">
        <f t="shared" si="1"/>
        <v>2735.5777689514402</v>
      </c>
      <c r="F72" s="118">
        <f t="shared" si="3"/>
        <v>2763.71</v>
      </c>
      <c r="G72" s="91">
        <f t="shared" si="2"/>
        <v>5499.2271441056491</v>
      </c>
    </row>
    <row r="73" spans="1:7" x14ac:dyDescent="0.35">
      <c r="A73" s="117">
        <f t="shared" si="4"/>
        <v>46692</v>
      </c>
      <c r="B73" s="102">
        <v>59</v>
      </c>
      <c r="C73" s="91">
        <f t="shared" si="5"/>
        <v>5499.2271441056491</v>
      </c>
      <c r="D73" s="118">
        <f t="shared" si="0"/>
        <v>18.79</v>
      </c>
      <c r="E73" s="118">
        <f t="shared" si="1"/>
        <v>2744.9243263286912</v>
      </c>
      <c r="F73" s="118">
        <f t="shared" si="3"/>
        <v>2763.71</v>
      </c>
      <c r="G73" s="91">
        <f t="shared" si="2"/>
        <v>2754.3028177769579</v>
      </c>
    </row>
    <row r="74" spans="1:7" x14ac:dyDescent="0.35">
      <c r="A74" s="117">
        <f t="shared" si="4"/>
        <v>46722</v>
      </c>
      <c r="B74" s="102">
        <v>60</v>
      </c>
      <c r="C74" s="91">
        <f t="shared" si="5"/>
        <v>2754.3028177769579</v>
      </c>
      <c r="D74" s="118">
        <f t="shared" si="0"/>
        <v>9.41</v>
      </c>
      <c r="E74" s="118">
        <f t="shared" si="1"/>
        <v>2754.3028177769806</v>
      </c>
      <c r="F74" s="118">
        <f t="shared" si="3"/>
        <v>2763.71</v>
      </c>
      <c r="G74" s="91">
        <f t="shared" si="2"/>
        <v>-2.2737367544323206E-11</v>
      </c>
    </row>
    <row r="75" spans="1:7" x14ac:dyDescent="0.35">
      <c r="A75" s="117"/>
      <c r="B75" s="102"/>
      <c r="C75" s="91"/>
      <c r="D75" s="118"/>
      <c r="E75" s="118"/>
      <c r="F75" s="118"/>
      <c r="G75" s="91"/>
    </row>
    <row r="76" spans="1:7" x14ac:dyDescent="0.35">
      <c r="A76" s="117"/>
      <c r="B76" s="102"/>
      <c r="C76" s="91"/>
      <c r="D76" s="118"/>
      <c r="E76" s="118"/>
      <c r="F76" s="118"/>
      <c r="G76" s="91"/>
    </row>
    <row r="77" spans="1:7" x14ac:dyDescent="0.35">
      <c r="A77" s="117"/>
      <c r="B77" s="102"/>
      <c r="C77" s="91"/>
      <c r="D77" s="118"/>
      <c r="E77" s="118"/>
      <c r="F77" s="118"/>
      <c r="G77" s="91"/>
    </row>
    <row r="78" spans="1:7" x14ac:dyDescent="0.35">
      <c r="A78" s="117"/>
      <c r="B78" s="102"/>
      <c r="C78" s="91"/>
      <c r="D78" s="118"/>
      <c r="E78" s="118"/>
      <c r="F78" s="118"/>
      <c r="G78" s="91"/>
    </row>
    <row r="79" spans="1:7" x14ac:dyDescent="0.35">
      <c r="A79" s="117"/>
      <c r="B79" s="102"/>
      <c r="C79" s="91"/>
      <c r="D79" s="118"/>
      <c r="E79" s="118"/>
      <c r="F79" s="118"/>
      <c r="G79" s="91"/>
    </row>
    <row r="80" spans="1:7" x14ac:dyDescent="0.35">
      <c r="A80" s="117"/>
      <c r="B80" s="102"/>
      <c r="C80" s="91"/>
      <c r="D80" s="118"/>
      <c r="E80" s="118"/>
      <c r="F80" s="118"/>
      <c r="G80" s="91"/>
    </row>
    <row r="81" spans="1:7" x14ac:dyDescent="0.35">
      <c r="A81" s="117"/>
      <c r="B81" s="102"/>
      <c r="C81" s="91"/>
      <c r="D81" s="118"/>
      <c r="E81" s="118"/>
      <c r="F81" s="118"/>
      <c r="G81" s="91"/>
    </row>
    <row r="82" spans="1:7" x14ac:dyDescent="0.35">
      <c r="A82" s="117"/>
      <c r="B82" s="102"/>
      <c r="C82" s="91"/>
      <c r="D82" s="118"/>
      <c r="E82" s="118"/>
      <c r="F82" s="118"/>
      <c r="G82" s="91"/>
    </row>
    <row r="83" spans="1:7" x14ac:dyDescent="0.35">
      <c r="A83" s="117"/>
      <c r="B83" s="102"/>
      <c r="C83" s="91"/>
      <c r="D83" s="118"/>
      <c r="E83" s="118"/>
      <c r="F83" s="118"/>
      <c r="G83" s="91"/>
    </row>
    <row r="84" spans="1:7" x14ac:dyDescent="0.35">
      <c r="A84" s="117"/>
      <c r="B84" s="102"/>
      <c r="C84" s="91"/>
      <c r="D84" s="118"/>
      <c r="E84" s="118"/>
      <c r="F84" s="118"/>
      <c r="G84" s="91"/>
    </row>
    <row r="85" spans="1:7" x14ac:dyDescent="0.35">
      <c r="A85" s="117"/>
      <c r="B85" s="102"/>
      <c r="C85" s="91"/>
      <c r="D85" s="118"/>
      <c r="E85" s="118"/>
      <c r="F85" s="118"/>
      <c r="G85" s="91"/>
    </row>
    <row r="86" spans="1:7" x14ac:dyDescent="0.35">
      <c r="A86" s="117"/>
      <c r="B86" s="102"/>
      <c r="C86" s="91"/>
      <c r="D86" s="118"/>
      <c r="E86" s="118"/>
      <c r="F86" s="118"/>
      <c r="G86" s="91"/>
    </row>
    <row r="87" spans="1:7" x14ac:dyDescent="0.35">
      <c r="A87" s="117"/>
      <c r="B87" s="102"/>
      <c r="C87" s="91"/>
      <c r="D87" s="118"/>
      <c r="E87" s="118"/>
      <c r="F87" s="118"/>
      <c r="G87" s="91"/>
    </row>
    <row r="88" spans="1:7" x14ac:dyDescent="0.35">
      <c r="A88" s="117"/>
      <c r="B88" s="102"/>
      <c r="C88" s="91"/>
      <c r="D88" s="118"/>
      <c r="E88" s="118"/>
      <c r="F88" s="118"/>
      <c r="G88" s="91"/>
    </row>
    <row r="89" spans="1:7" x14ac:dyDescent="0.35">
      <c r="A89" s="117"/>
      <c r="B89" s="102"/>
      <c r="C89" s="91"/>
      <c r="D89" s="118"/>
      <c r="E89" s="118"/>
      <c r="F89" s="118"/>
      <c r="G89" s="91"/>
    </row>
    <row r="90" spans="1:7" x14ac:dyDescent="0.35">
      <c r="A90" s="117"/>
      <c r="B90" s="102"/>
      <c r="C90" s="91"/>
      <c r="D90" s="118"/>
      <c r="E90" s="118"/>
      <c r="F90" s="118"/>
      <c r="G90" s="91"/>
    </row>
    <row r="91" spans="1:7" x14ac:dyDescent="0.35">
      <c r="A91" s="117"/>
      <c r="B91" s="102"/>
      <c r="C91" s="91"/>
      <c r="D91" s="118"/>
      <c r="E91" s="118"/>
      <c r="F91" s="118"/>
      <c r="G91" s="91"/>
    </row>
    <row r="92" spans="1:7" x14ac:dyDescent="0.35">
      <c r="A92" s="117"/>
      <c r="B92" s="102"/>
      <c r="C92" s="91"/>
      <c r="D92" s="118"/>
      <c r="E92" s="118"/>
      <c r="F92" s="118"/>
      <c r="G92" s="91"/>
    </row>
    <row r="93" spans="1:7" x14ac:dyDescent="0.35">
      <c r="A93" s="117"/>
      <c r="B93" s="102"/>
      <c r="C93" s="91"/>
      <c r="D93" s="118"/>
      <c r="E93" s="118"/>
      <c r="F93" s="118"/>
      <c r="G93" s="91"/>
    </row>
    <row r="94" spans="1:7" x14ac:dyDescent="0.35">
      <c r="A94" s="117"/>
      <c r="B94" s="102"/>
      <c r="C94" s="91"/>
      <c r="D94" s="118"/>
      <c r="E94" s="118"/>
      <c r="F94" s="118"/>
      <c r="G94" s="91"/>
    </row>
    <row r="95" spans="1:7" x14ac:dyDescent="0.35">
      <c r="A95" s="117"/>
      <c r="B95" s="102"/>
      <c r="C95" s="91"/>
      <c r="D95" s="118"/>
      <c r="E95" s="118"/>
      <c r="F95" s="118"/>
      <c r="G95" s="91"/>
    </row>
    <row r="96" spans="1:7" x14ac:dyDescent="0.35">
      <c r="A96" s="117"/>
      <c r="B96" s="102"/>
      <c r="C96" s="91"/>
      <c r="D96" s="118"/>
      <c r="E96" s="118"/>
      <c r="F96" s="118"/>
      <c r="G96" s="91"/>
    </row>
    <row r="97" spans="1:7" x14ac:dyDescent="0.35">
      <c r="A97" s="117"/>
      <c r="B97" s="102"/>
      <c r="C97" s="91"/>
      <c r="D97" s="118"/>
      <c r="E97" s="118"/>
      <c r="F97" s="118"/>
      <c r="G97" s="91"/>
    </row>
    <row r="98" spans="1:7" x14ac:dyDescent="0.35">
      <c r="A98" s="117"/>
      <c r="B98" s="102"/>
      <c r="C98" s="91"/>
      <c r="D98" s="118"/>
      <c r="E98" s="118"/>
      <c r="F98" s="118"/>
      <c r="G98" s="91"/>
    </row>
    <row r="99" spans="1:7" x14ac:dyDescent="0.35">
      <c r="A99" s="117"/>
      <c r="B99" s="102"/>
      <c r="C99" s="91"/>
      <c r="D99" s="118"/>
      <c r="E99" s="118"/>
      <c r="F99" s="118"/>
      <c r="G99" s="91"/>
    </row>
    <row r="100" spans="1:7" x14ac:dyDescent="0.35">
      <c r="A100" s="117"/>
      <c r="B100" s="102"/>
      <c r="C100" s="91"/>
      <c r="D100" s="118"/>
      <c r="E100" s="118"/>
      <c r="F100" s="118"/>
      <c r="G100" s="91"/>
    </row>
    <row r="101" spans="1:7" x14ac:dyDescent="0.35">
      <c r="A101" s="117"/>
      <c r="B101" s="102"/>
      <c r="C101" s="91"/>
      <c r="D101" s="118"/>
      <c r="E101" s="118"/>
      <c r="F101" s="118"/>
      <c r="G101" s="91"/>
    </row>
    <row r="102" spans="1:7" x14ac:dyDescent="0.35">
      <c r="A102" s="117"/>
      <c r="B102" s="102"/>
      <c r="C102" s="91"/>
      <c r="D102" s="118"/>
      <c r="E102" s="118"/>
      <c r="F102" s="118"/>
      <c r="G102" s="91"/>
    </row>
    <row r="103" spans="1:7" x14ac:dyDescent="0.35">
      <c r="A103" s="117"/>
      <c r="B103" s="102"/>
      <c r="C103" s="91"/>
      <c r="D103" s="118"/>
      <c r="E103" s="118"/>
      <c r="F103" s="118"/>
      <c r="G103" s="91"/>
    </row>
    <row r="104" spans="1:7" x14ac:dyDescent="0.35">
      <c r="A104" s="117"/>
      <c r="B104" s="102"/>
      <c r="C104" s="91"/>
      <c r="D104" s="118"/>
      <c r="E104" s="118"/>
      <c r="F104" s="118"/>
      <c r="G104" s="91"/>
    </row>
    <row r="105" spans="1:7" x14ac:dyDescent="0.35">
      <c r="A105" s="117"/>
      <c r="B105" s="102"/>
      <c r="C105" s="91"/>
      <c r="D105" s="118"/>
      <c r="E105" s="118"/>
      <c r="F105" s="118"/>
      <c r="G105" s="91"/>
    </row>
    <row r="106" spans="1:7" x14ac:dyDescent="0.35">
      <c r="A106" s="117"/>
      <c r="B106" s="102"/>
      <c r="C106" s="91"/>
      <c r="D106" s="118"/>
      <c r="E106" s="118"/>
      <c r="F106" s="118"/>
      <c r="G106" s="91"/>
    </row>
    <row r="107" spans="1:7" x14ac:dyDescent="0.35">
      <c r="A107" s="117"/>
      <c r="B107" s="102"/>
      <c r="C107" s="91"/>
      <c r="D107" s="118"/>
      <c r="E107" s="118"/>
      <c r="F107" s="118"/>
      <c r="G107" s="91"/>
    </row>
    <row r="108" spans="1:7" x14ac:dyDescent="0.35">
      <c r="A108" s="117"/>
      <c r="B108" s="102"/>
      <c r="C108" s="91"/>
      <c r="D108" s="118"/>
      <c r="E108" s="118"/>
      <c r="F108" s="118"/>
      <c r="G108" s="91"/>
    </row>
    <row r="109" spans="1:7" x14ac:dyDescent="0.35">
      <c r="A109" s="117"/>
      <c r="B109" s="102"/>
      <c r="C109" s="91"/>
      <c r="D109" s="118"/>
      <c r="E109" s="118"/>
      <c r="F109" s="118"/>
      <c r="G109" s="91"/>
    </row>
    <row r="110" spans="1:7" x14ac:dyDescent="0.35">
      <c r="A110" s="117"/>
      <c r="B110" s="102"/>
      <c r="C110" s="91"/>
      <c r="D110" s="118"/>
      <c r="E110" s="118"/>
      <c r="F110" s="118"/>
      <c r="G110" s="91"/>
    </row>
    <row r="111" spans="1:7" x14ac:dyDescent="0.35">
      <c r="A111" s="117"/>
      <c r="B111" s="102"/>
      <c r="C111" s="91"/>
      <c r="D111" s="118"/>
      <c r="E111" s="118"/>
      <c r="F111" s="118"/>
      <c r="G111" s="91"/>
    </row>
    <row r="112" spans="1:7" x14ac:dyDescent="0.35">
      <c r="A112" s="117"/>
      <c r="B112" s="102"/>
      <c r="C112" s="91"/>
      <c r="D112" s="118"/>
      <c r="E112" s="118"/>
      <c r="F112" s="118"/>
      <c r="G112" s="91"/>
    </row>
    <row r="113" spans="1:7" x14ac:dyDescent="0.35">
      <c r="A113" s="117"/>
      <c r="B113" s="102"/>
      <c r="C113" s="91"/>
      <c r="D113" s="118"/>
      <c r="E113" s="118"/>
      <c r="F113" s="118"/>
      <c r="G113" s="91"/>
    </row>
    <row r="114" spans="1:7" x14ac:dyDescent="0.35">
      <c r="A114" s="117"/>
      <c r="B114" s="102"/>
      <c r="C114" s="91"/>
      <c r="D114" s="118"/>
      <c r="E114" s="118"/>
      <c r="F114" s="118"/>
      <c r="G114" s="91"/>
    </row>
    <row r="115" spans="1:7" x14ac:dyDescent="0.35">
      <c r="A115" s="117"/>
      <c r="B115" s="102"/>
      <c r="C115" s="91"/>
      <c r="D115" s="118"/>
      <c r="E115" s="118"/>
      <c r="F115" s="118"/>
      <c r="G115" s="91"/>
    </row>
    <row r="116" spans="1:7" x14ac:dyDescent="0.35">
      <c r="A116" s="117"/>
      <c r="B116" s="102"/>
      <c r="C116" s="91"/>
      <c r="D116" s="118"/>
      <c r="E116" s="118"/>
      <c r="F116" s="118"/>
      <c r="G116" s="91"/>
    </row>
    <row r="117" spans="1:7" x14ac:dyDescent="0.35">
      <c r="A117" s="117"/>
      <c r="B117" s="102"/>
      <c r="C117" s="91"/>
      <c r="D117" s="118"/>
      <c r="E117" s="118"/>
      <c r="F117" s="118"/>
      <c r="G117" s="91"/>
    </row>
    <row r="118" spans="1:7" x14ac:dyDescent="0.35">
      <c r="A118" s="117"/>
      <c r="B118" s="102"/>
      <c r="C118" s="91"/>
      <c r="D118" s="118"/>
      <c r="E118" s="118"/>
      <c r="F118" s="118"/>
      <c r="G118" s="91"/>
    </row>
    <row r="119" spans="1:7" x14ac:dyDescent="0.35">
      <c r="A119" s="117"/>
      <c r="B119" s="102"/>
      <c r="C119" s="91"/>
      <c r="D119" s="118"/>
      <c r="E119" s="118"/>
      <c r="F119" s="118"/>
      <c r="G119" s="91"/>
    </row>
    <row r="120" spans="1:7" x14ac:dyDescent="0.35">
      <c r="A120" s="117"/>
      <c r="B120" s="102"/>
      <c r="C120" s="91"/>
      <c r="D120" s="118"/>
      <c r="E120" s="118"/>
      <c r="F120" s="118"/>
      <c r="G120" s="91"/>
    </row>
    <row r="121" spans="1:7" x14ac:dyDescent="0.35">
      <c r="A121" s="117"/>
      <c r="B121" s="102"/>
      <c r="C121" s="91"/>
      <c r="D121" s="118"/>
      <c r="E121" s="118"/>
      <c r="F121" s="118"/>
      <c r="G121" s="91"/>
    </row>
    <row r="122" spans="1:7" x14ac:dyDescent="0.35">
      <c r="A122" s="117"/>
      <c r="B122" s="102"/>
      <c r="C122" s="91"/>
      <c r="D122" s="118"/>
      <c r="E122" s="118"/>
      <c r="F122" s="118"/>
      <c r="G122" s="91"/>
    </row>
    <row r="123" spans="1:7" x14ac:dyDescent="0.35">
      <c r="A123" s="117"/>
      <c r="B123" s="102"/>
      <c r="C123" s="91"/>
      <c r="D123" s="118"/>
      <c r="E123" s="118"/>
      <c r="F123" s="118"/>
      <c r="G123" s="91"/>
    </row>
    <row r="124" spans="1:7" x14ac:dyDescent="0.35">
      <c r="A124" s="117"/>
      <c r="B124" s="102"/>
      <c r="C124" s="91"/>
      <c r="D124" s="118"/>
      <c r="E124" s="118"/>
      <c r="F124" s="118"/>
      <c r="G124" s="91"/>
    </row>
    <row r="125" spans="1:7" x14ac:dyDescent="0.35">
      <c r="A125" s="117"/>
      <c r="B125" s="102"/>
      <c r="C125" s="91"/>
      <c r="D125" s="118"/>
      <c r="E125" s="118"/>
      <c r="F125" s="118"/>
      <c r="G125" s="91"/>
    </row>
    <row r="126" spans="1:7" x14ac:dyDescent="0.35">
      <c r="A126" s="117"/>
      <c r="B126" s="102"/>
      <c r="C126" s="91"/>
      <c r="D126" s="118"/>
      <c r="E126" s="118"/>
      <c r="F126" s="118"/>
      <c r="G126" s="91"/>
    </row>
    <row r="127" spans="1:7" x14ac:dyDescent="0.35">
      <c r="A127" s="117"/>
      <c r="B127" s="102"/>
      <c r="C127" s="91"/>
      <c r="D127" s="118"/>
      <c r="E127" s="118"/>
      <c r="F127" s="118"/>
      <c r="G127" s="91"/>
    </row>
    <row r="128" spans="1:7" x14ac:dyDescent="0.35">
      <c r="A128" s="117"/>
      <c r="B128" s="102"/>
      <c r="C128" s="91"/>
      <c r="D128" s="118"/>
      <c r="E128" s="118"/>
      <c r="F128" s="118"/>
      <c r="G128" s="91"/>
    </row>
    <row r="129" spans="1:7" x14ac:dyDescent="0.35">
      <c r="A129" s="117"/>
      <c r="B129" s="102"/>
      <c r="C129" s="91"/>
      <c r="D129" s="118"/>
      <c r="E129" s="118"/>
      <c r="F129" s="118"/>
      <c r="G129" s="91"/>
    </row>
    <row r="130" spans="1:7" x14ac:dyDescent="0.35">
      <c r="A130" s="117"/>
      <c r="B130" s="102"/>
      <c r="C130" s="91"/>
      <c r="D130" s="118"/>
      <c r="E130" s="118"/>
      <c r="F130" s="118"/>
      <c r="G130" s="91"/>
    </row>
    <row r="131" spans="1:7" x14ac:dyDescent="0.35">
      <c r="A131" s="117"/>
      <c r="B131" s="102"/>
      <c r="C131" s="91"/>
      <c r="D131" s="118"/>
      <c r="E131" s="118"/>
      <c r="F131" s="118"/>
      <c r="G131" s="91"/>
    </row>
    <row r="132" spans="1:7" x14ac:dyDescent="0.35">
      <c r="A132" s="117"/>
      <c r="B132" s="102"/>
      <c r="C132" s="91"/>
      <c r="D132" s="118"/>
      <c r="E132" s="118"/>
      <c r="F132" s="118"/>
      <c r="G132" s="91"/>
    </row>
    <row r="133" spans="1:7" x14ac:dyDescent="0.35">
      <c r="A133" s="117"/>
      <c r="B133" s="102"/>
      <c r="C133" s="91"/>
      <c r="D133" s="118"/>
      <c r="E133" s="118"/>
      <c r="F133" s="118"/>
      <c r="G133" s="91"/>
    </row>
    <row r="134" spans="1:7" x14ac:dyDescent="0.35">
      <c r="A134" s="117"/>
      <c r="B134" s="102"/>
      <c r="C134" s="91"/>
      <c r="D134" s="118"/>
      <c r="E134" s="118"/>
      <c r="F134" s="118"/>
      <c r="G134" s="9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B032-AB0C-4FC3-B3C9-98B4B95FA87E}">
  <dimension ref="A1:P143"/>
  <sheetViews>
    <sheetView zoomScaleNormal="100" workbookViewId="0">
      <selection activeCell="K8" sqref="K8"/>
    </sheetView>
  </sheetViews>
  <sheetFormatPr defaultRowHeight="14.5" x14ac:dyDescent="0.35"/>
  <cols>
    <col min="1" max="1" width="9.1796875" style="86" customWidth="1"/>
    <col min="2" max="2" width="7.81640625" style="86" customWidth="1"/>
    <col min="3" max="3" width="14.7265625" style="86" customWidth="1"/>
    <col min="4" max="4" width="14.26953125" style="86" customWidth="1"/>
    <col min="5" max="6" width="14.7265625" style="86" customWidth="1"/>
    <col min="7" max="7" width="14.7265625" style="92" customWidth="1"/>
    <col min="8" max="257" width="9.1796875" style="86"/>
    <col min="258" max="258" width="7.81640625" style="86" customWidth="1"/>
    <col min="259" max="259" width="14.7265625" style="86" customWidth="1"/>
    <col min="260" max="260" width="14.26953125" style="86" customWidth="1"/>
    <col min="261" max="263" width="14.7265625" style="86" customWidth="1"/>
    <col min="264" max="513" width="9.1796875" style="86"/>
    <col min="514" max="514" width="7.81640625" style="86" customWidth="1"/>
    <col min="515" max="515" width="14.7265625" style="86" customWidth="1"/>
    <col min="516" max="516" width="14.26953125" style="86" customWidth="1"/>
    <col min="517" max="519" width="14.7265625" style="86" customWidth="1"/>
    <col min="520" max="769" width="9.1796875" style="86"/>
    <col min="770" max="770" width="7.81640625" style="86" customWidth="1"/>
    <col min="771" max="771" width="14.7265625" style="86" customWidth="1"/>
    <col min="772" max="772" width="14.26953125" style="86" customWidth="1"/>
    <col min="773" max="775" width="14.7265625" style="86" customWidth="1"/>
    <col min="776" max="1025" width="9.1796875" style="86"/>
    <col min="1026" max="1026" width="7.81640625" style="86" customWidth="1"/>
    <col min="1027" max="1027" width="14.7265625" style="86" customWidth="1"/>
    <col min="1028" max="1028" width="14.26953125" style="86" customWidth="1"/>
    <col min="1029" max="1031" width="14.7265625" style="86" customWidth="1"/>
    <col min="1032" max="1281" width="9.1796875" style="86"/>
    <col min="1282" max="1282" width="7.81640625" style="86" customWidth="1"/>
    <col min="1283" max="1283" width="14.7265625" style="86" customWidth="1"/>
    <col min="1284" max="1284" width="14.26953125" style="86" customWidth="1"/>
    <col min="1285" max="1287" width="14.7265625" style="86" customWidth="1"/>
    <col min="1288" max="1537" width="9.1796875" style="86"/>
    <col min="1538" max="1538" width="7.81640625" style="86" customWidth="1"/>
    <col min="1539" max="1539" width="14.7265625" style="86" customWidth="1"/>
    <col min="1540" max="1540" width="14.26953125" style="86" customWidth="1"/>
    <col min="1541" max="1543" width="14.7265625" style="86" customWidth="1"/>
    <col min="1544" max="1793" width="9.1796875" style="86"/>
    <col min="1794" max="1794" width="7.81640625" style="86" customWidth="1"/>
    <col min="1795" max="1795" width="14.7265625" style="86" customWidth="1"/>
    <col min="1796" max="1796" width="14.26953125" style="86" customWidth="1"/>
    <col min="1797" max="1799" width="14.7265625" style="86" customWidth="1"/>
    <col min="1800" max="2049" width="9.1796875" style="86"/>
    <col min="2050" max="2050" width="7.81640625" style="86" customWidth="1"/>
    <col min="2051" max="2051" width="14.7265625" style="86" customWidth="1"/>
    <col min="2052" max="2052" width="14.26953125" style="86" customWidth="1"/>
    <col min="2053" max="2055" width="14.7265625" style="86" customWidth="1"/>
    <col min="2056" max="2305" width="9.1796875" style="86"/>
    <col min="2306" max="2306" width="7.81640625" style="86" customWidth="1"/>
    <col min="2307" max="2307" width="14.7265625" style="86" customWidth="1"/>
    <col min="2308" max="2308" width="14.26953125" style="86" customWidth="1"/>
    <col min="2309" max="2311" width="14.7265625" style="86" customWidth="1"/>
    <col min="2312" max="2561" width="9.1796875" style="86"/>
    <col min="2562" max="2562" width="7.81640625" style="86" customWidth="1"/>
    <col min="2563" max="2563" width="14.7265625" style="86" customWidth="1"/>
    <col min="2564" max="2564" width="14.26953125" style="86" customWidth="1"/>
    <col min="2565" max="2567" width="14.7265625" style="86" customWidth="1"/>
    <col min="2568" max="2817" width="9.1796875" style="86"/>
    <col min="2818" max="2818" width="7.81640625" style="86" customWidth="1"/>
    <col min="2819" max="2819" width="14.7265625" style="86" customWidth="1"/>
    <col min="2820" max="2820" width="14.26953125" style="86" customWidth="1"/>
    <col min="2821" max="2823" width="14.7265625" style="86" customWidth="1"/>
    <col min="2824" max="3073" width="9.1796875" style="86"/>
    <col min="3074" max="3074" width="7.81640625" style="86" customWidth="1"/>
    <col min="3075" max="3075" width="14.7265625" style="86" customWidth="1"/>
    <col min="3076" max="3076" width="14.26953125" style="86" customWidth="1"/>
    <col min="3077" max="3079" width="14.7265625" style="86" customWidth="1"/>
    <col min="3080" max="3329" width="9.1796875" style="86"/>
    <col min="3330" max="3330" width="7.81640625" style="86" customWidth="1"/>
    <col min="3331" max="3331" width="14.7265625" style="86" customWidth="1"/>
    <col min="3332" max="3332" width="14.26953125" style="86" customWidth="1"/>
    <col min="3333" max="3335" width="14.7265625" style="86" customWidth="1"/>
    <col min="3336" max="3585" width="9.1796875" style="86"/>
    <col min="3586" max="3586" width="7.81640625" style="86" customWidth="1"/>
    <col min="3587" max="3587" width="14.7265625" style="86" customWidth="1"/>
    <col min="3588" max="3588" width="14.26953125" style="86" customWidth="1"/>
    <col min="3589" max="3591" width="14.7265625" style="86" customWidth="1"/>
    <col min="3592" max="3841" width="9.1796875" style="86"/>
    <col min="3842" max="3842" width="7.81640625" style="86" customWidth="1"/>
    <col min="3843" max="3843" width="14.7265625" style="86" customWidth="1"/>
    <col min="3844" max="3844" width="14.26953125" style="86" customWidth="1"/>
    <col min="3845" max="3847" width="14.7265625" style="86" customWidth="1"/>
    <col min="3848" max="4097" width="9.1796875" style="86"/>
    <col min="4098" max="4098" width="7.81640625" style="86" customWidth="1"/>
    <col min="4099" max="4099" width="14.7265625" style="86" customWidth="1"/>
    <col min="4100" max="4100" width="14.26953125" style="86" customWidth="1"/>
    <col min="4101" max="4103" width="14.7265625" style="86" customWidth="1"/>
    <col min="4104" max="4353" width="9.1796875" style="86"/>
    <col min="4354" max="4354" width="7.81640625" style="86" customWidth="1"/>
    <col min="4355" max="4355" width="14.7265625" style="86" customWidth="1"/>
    <col min="4356" max="4356" width="14.26953125" style="86" customWidth="1"/>
    <col min="4357" max="4359" width="14.7265625" style="86" customWidth="1"/>
    <col min="4360" max="4609" width="9.1796875" style="86"/>
    <col min="4610" max="4610" width="7.81640625" style="86" customWidth="1"/>
    <col min="4611" max="4611" width="14.7265625" style="86" customWidth="1"/>
    <col min="4612" max="4612" width="14.26953125" style="86" customWidth="1"/>
    <col min="4613" max="4615" width="14.7265625" style="86" customWidth="1"/>
    <col min="4616" max="4865" width="9.1796875" style="86"/>
    <col min="4866" max="4866" width="7.81640625" style="86" customWidth="1"/>
    <col min="4867" max="4867" width="14.7265625" style="86" customWidth="1"/>
    <col min="4868" max="4868" width="14.26953125" style="86" customWidth="1"/>
    <col min="4869" max="4871" width="14.7265625" style="86" customWidth="1"/>
    <col min="4872" max="5121" width="9.1796875" style="86"/>
    <col min="5122" max="5122" width="7.81640625" style="86" customWidth="1"/>
    <col min="5123" max="5123" width="14.7265625" style="86" customWidth="1"/>
    <col min="5124" max="5124" width="14.26953125" style="86" customWidth="1"/>
    <col min="5125" max="5127" width="14.7265625" style="86" customWidth="1"/>
    <col min="5128" max="5377" width="9.1796875" style="86"/>
    <col min="5378" max="5378" width="7.81640625" style="86" customWidth="1"/>
    <col min="5379" max="5379" width="14.7265625" style="86" customWidth="1"/>
    <col min="5380" max="5380" width="14.26953125" style="86" customWidth="1"/>
    <col min="5381" max="5383" width="14.7265625" style="86" customWidth="1"/>
    <col min="5384" max="5633" width="9.1796875" style="86"/>
    <col min="5634" max="5634" width="7.81640625" style="86" customWidth="1"/>
    <col min="5635" max="5635" width="14.7265625" style="86" customWidth="1"/>
    <col min="5636" max="5636" width="14.26953125" style="86" customWidth="1"/>
    <col min="5637" max="5639" width="14.7265625" style="86" customWidth="1"/>
    <col min="5640" max="5889" width="9.1796875" style="86"/>
    <col min="5890" max="5890" width="7.81640625" style="86" customWidth="1"/>
    <col min="5891" max="5891" width="14.7265625" style="86" customWidth="1"/>
    <col min="5892" max="5892" width="14.26953125" style="86" customWidth="1"/>
    <col min="5893" max="5895" width="14.7265625" style="86" customWidth="1"/>
    <col min="5896" max="6145" width="9.1796875" style="86"/>
    <col min="6146" max="6146" width="7.81640625" style="86" customWidth="1"/>
    <col min="6147" max="6147" width="14.7265625" style="86" customWidth="1"/>
    <col min="6148" max="6148" width="14.26953125" style="86" customWidth="1"/>
    <col min="6149" max="6151" width="14.7265625" style="86" customWidth="1"/>
    <col min="6152" max="6401" width="9.1796875" style="86"/>
    <col min="6402" max="6402" width="7.81640625" style="86" customWidth="1"/>
    <col min="6403" max="6403" width="14.7265625" style="86" customWidth="1"/>
    <col min="6404" max="6404" width="14.26953125" style="86" customWidth="1"/>
    <col min="6405" max="6407" width="14.7265625" style="86" customWidth="1"/>
    <col min="6408" max="6657" width="9.1796875" style="86"/>
    <col min="6658" max="6658" width="7.81640625" style="86" customWidth="1"/>
    <col min="6659" max="6659" width="14.7265625" style="86" customWidth="1"/>
    <col min="6660" max="6660" width="14.26953125" style="86" customWidth="1"/>
    <col min="6661" max="6663" width="14.7265625" style="86" customWidth="1"/>
    <col min="6664" max="6913" width="9.1796875" style="86"/>
    <col min="6914" max="6914" width="7.81640625" style="86" customWidth="1"/>
    <col min="6915" max="6915" width="14.7265625" style="86" customWidth="1"/>
    <col min="6916" max="6916" width="14.26953125" style="86" customWidth="1"/>
    <col min="6917" max="6919" width="14.7265625" style="86" customWidth="1"/>
    <col min="6920" max="7169" width="9.1796875" style="86"/>
    <col min="7170" max="7170" width="7.81640625" style="86" customWidth="1"/>
    <col min="7171" max="7171" width="14.7265625" style="86" customWidth="1"/>
    <col min="7172" max="7172" width="14.26953125" style="86" customWidth="1"/>
    <col min="7173" max="7175" width="14.7265625" style="86" customWidth="1"/>
    <col min="7176" max="7425" width="9.1796875" style="86"/>
    <col min="7426" max="7426" width="7.81640625" style="86" customWidth="1"/>
    <col min="7427" max="7427" width="14.7265625" style="86" customWidth="1"/>
    <col min="7428" max="7428" width="14.26953125" style="86" customWidth="1"/>
    <col min="7429" max="7431" width="14.7265625" style="86" customWidth="1"/>
    <col min="7432" max="7681" width="9.1796875" style="86"/>
    <col min="7682" max="7682" width="7.81640625" style="86" customWidth="1"/>
    <col min="7683" max="7683" width="14.7265625" style="86" customWidth="1"/>
    <col min="7684" max="7684" width="14.26953125" style="86" customWidth="1"/>
    <col min="7685" max="7687" width="14.7265625" style="86" customWidth="1"/>
    <col min="7688" max="7937" width="9.1796875" style="86"/>
    <col min="7938" max="7938" width="7.81640625" style="86" customWidth="1"/>
    <col min="7939" max="7939" width="14.7265625" style="86" customWidth="1"/>
    <col min="7940" max="7940" width="14.26953125" style="86" customWidth="1"/>
    <col min="7941" max="7943" width="14.7265625" style="86" customWidth="1"/>
    <col min="7944" max="8193" width="9.1796875" style="86"/>
    <col min="8194" max="8194" width="7.81640625" style="86" customWidth="1"/>
    <col min="8195" max="8195" width="14.7265625" style="86" customWidth="1"/>
    <col min="8196" max="8196" width="14.26953125" style="86" customWidth="1"/>
    <col min="8197" max="8199" width="14.7265625" style="86" customWidth="1"/>
    <col min="8200" max="8449" width="9.1796875" style="86"/>
    <col min="8450" max="8450" width="7.81640625" style="86" customWidth="1"/>
    <col min="8451" max="8451" width="14.7265625" style="86" customWidth="1"/>
    <col min="8452" max="8452" width="14.26953125" style="86" customWidth="1"/>
    <col min="8453" max="8455" width="14.7265625" style="86" customWidth="1"/>
    <col min="8456" max="8705" width="9.1796875" style="86"/>
    <col min="8706" max="8706" width="7.81640625" style="86" customWidth="1"/>
    <col min="8707" max="8707" width="14.7265625" style="86" customWidth="1"/>
    <col min="8708" max="8708" width="14.26953125" style="86" customWidth="1"/>
    <col min="8709" max="8711" width="14.7265625" style="86" customWidth="1"/>
    <col min="8712" max="8961" width="9.1796875" style="86"/>
    <col min="8962" max="8962" width="7.81640625" style="86" customWidth="1"/>
    <col min="8963" max="8963" width="14.7265625" style="86" customWidth="1"/>
    <col min="8964" max="8964" width="14.26953125" style="86" customWidth="1"/>
    <col min="8965" max="8967" width="14.7265625" style="86" customWidth="1"/>
    <col min="8968" max="9217" width="9.1796875" style="86"/>
    <col min="9218" max="9218" width="7.81640625" style="86" customWidth="1"/>
    <col min="9219" max="9219" width="14.7265625" style="86" customWidth="1"/>
    <col min="9220" max="9220" width="14.26953125" style="86" customWidth="1"/>
    <col min="9221" max="9223" width="14.7265625" style="86" customWidth="1"/>
    <col min="9224" max="9473" width="9.1796875" style="86"/>
    <col min="9474" max="9474" width="7.81640625" style="86" customWidth="1"/>
    <col min="9475" max="9475" width="14.7265625" style="86" customWidth="1"/>
    <col min="9476" max="9476" width="14.26953125" style="86" customWidth="1"/>
    <col min="9477" max="9479" width="14.7265625" style="86" customWidth="1"/>
    <col min="9480" max="9729" width="9.1796875" style="86"/>
    <col min="9730" max="9730" width="7.81640625" style="86" customWidth="1"/>
    <col min="9731" max="9731" width="14.7265625" style="86" customWidth="1"/>
    <col min="9732" max="9732" width="14.26953125" style="86" customWidth="1"/>
    <col min="9733" max="9735" width="14.7265625" style="86" customWidth="1"/>
    <col min="9736" max="9985" width="9.1796875" style="86"/>
    <col min="9986" max="9986" width="7.81640625" style="86" customWidth="1"/>
    <col min="9987" max="9987" width="14.7265625" style="86" customWidth="1"/>
    <col min="9988" max="9988" width="14.26953125" style="86" customWidth="1"/>
    <col min="9989" max="9991" width="14.7265625" style="86" customWidth="1"/>
    <col min="9992" max="10241" width="9.1796875" style="86"/>
    <col min="10242" max="10242" width="7.81640625" style="86" customWidth="1"/>
    <col min="10243" max="10243" width="14.7265625" style="86" customWidth="1"/>
    <col min="10244" max="10244" width="14.26953125" style="86" customWidth="1"/>
    <col min="10245" max="10247" width="14.7265625" style="86" customWidth="1"/>
    <col min="10248" max="10497" width="9.1796875" style="86"/>
    <col min="10498" max="10498" width="7.81640625" style="86" customWidth="1"/>
    <col min="10499" max="10499" width="14.7265625" style="86" customWidth="1"/>
    <col min="10500" max="10500" width="14.26953125" style="86" customWidth="1"/>
    <col min="10501" max="10503" width="14.7265625" style="86" customWidth="1"/>
    <col min="10504" max="10753" width="9.1796875" style="86"/>
    <col min="10754" max="10754" width="7.81640625" style="86" customWidth="1"/>
    <col min="10755" max="10755" width="14.7265625" style="86" customWidth="1"/>
    <col min="10756" max="10756" width="14.26953125" style="86" customWidth="1"/>
    <col min="10757" max="10759" width="14.7265625" style="86" customWidth="1"/>
    <col min="10760" max="11009" width="9.1796875" style="86"/>
    <col min="11010" max="11010" width="7.81640625" style="86" customWidth="1"/>
    <col min="11011" max="11011" width="14.7265625" style="86" customWidth="1"/>
    <col min="11012" max="11012" width="14.26953125" style="86" customWidth="1"/>
    <col min="11013" max="11015" width="14.7265625" style="86" customWidth="1"/>
    <col min="11016" max="11265" width="9.1796875" style="86"/>
    <col min="11266" max="11266" width="7.81640625" style="86" customWidth="1"/>
    <col min="11267" max="11267" width="14.7265625" style="86" customWidth="1"/>
    <col min="11268" max="11268" width="14.26953125" style="86" customWidth="1"/>
    <col min="11269" max="11271" width="14.7265625" style="86" customWidth="1"/>
    <col min="11272" max="11521" width="9.1796875" style="86"/>
    <col min="11522" max="11522" width="7.81640625" style="86" customWidth="1"/>
    <col min="11523" max="11523" width="14.7265625" style="86" customWidth="1"/>
    <col min="11524" max="11524" width="14.26953125" style="86" customWidth="1"/>
    <col min="11525" max="11527" width="14.7265625" style="86" customWidth="1"/>
    <col min="11528" max="11777" width="9.1796875" style="86"/>
    <col min="11778" max="11778" width="7.81640625" style="86" customWidth="1"/>
    <col min="11779" max="11779" width="14.7265625" style="86" customWidth="1"/>
    <col min="11780" max="11780" width="14.26953125" style="86" customWidth="1"/>
    <col min="11781" max="11783" width="14.7265625" style="86" customWidth="1"/>
    <col min="11784" max="12033" width="9.1796875" style="86"/>
    <col min="12034" max="12034" width="7.81640625" style="86" customWidth="1"/>
    <col min="12035" max="12035" width="14.7265625" style="86" customWidth="1"/>
    <col min="12036" max="12036" width="14.26953125" style="86" customWidth="1"/>
    <col min="12037" max="12039" width="14.7265625" style="86" customWidth="1"/>
    <col min="12040" max="12289" width="9.1796875" style="86"/>
    <col min="12290" max="12290" width="7.81640625" style="86" customWidth="1"/>
    <col min="12291" max="12291" width="14.7265625" style="86" customWidth="1"/>
    <col min="12292" max="12292" width="14.26953125" style="86" customWidth="1"/>
    <col min="12293" max="12295" width="14.7265625" style="86" customWidth="1"/>
    <col min="12296" max="12545" width="9.1796875" style="86"/>
    <col min="12546" max="12546" width="7.81640625" style="86" customWidth="1"/>
    <col min="12547" max="12547" width="14.7265625" style="86" customWidth="1"/>
    <col min="12548" max="12548" width="14.26953125" style="86" customWidth="1"/>
    <col min="12549" max="12551" width="14.7265625" style="86" customWidth="1"/>
    <col min="12552" max="12801" width="9.1796875" style="86"/>
    <col min="12802" max="12802" width="7.81640625" style="86" customWidth="1"/>
    <col min="12803" max="12803" width="14.7265625" style="86" customWidth="1"/>
    <col min="12804" max="12804" width="14.26953125" style="86" customWidth="1"/>
    <col min="12805" max="12807" width="14.7265625" style="86" customWidth="1"/>
    <col min="12808" max="13057" width="9.1796875" style="86"/>
    <col min="13058" max="13058" width="7.81640625" style="86" customWidth="1"/>
    <col min="13059" max="13059" width="14.7265625" style="86" customWidth="1"/>
    <col min="13060" max="13060" width="14.26953125" style="86" customWidth="1"/>
    <col min="13061" max="13063" width="14.7265625" style="86" customWidth="1"/>
    <col min="13064" max="13313" width="9.1796875" style="86"/>
    <col min="13314" max="13314" width="7.81640625" style="86" customWidth="1"/>
    <col min="13315" max="13315" width="14.7265625" style="86" customWidth="1"/>
    <col min="13316" max="13316" width="14.26953125" style="86" customWidth="1"/>
    <col min="13317" max="13319" width="14.7265625" style="86" customWidth="1"/>
    <col min="13320" max="13569" width="9.1796875" style="86"/>
    <col min="13570" max="13570" width="7.81640625" style="86" customWidth="1"/>
    <col min="13571" max="13571" width="14.7265625" style="86" customWidth="1"/>
    <col min="13572" max="13572" width="14.26953125" style="86" customWidth="1"/>
    <col min="13573" max="13575" width="14.7265625" style="86" customWidth="1"/>
    <col min="13576" max="13825" width="9.1796875" style="86"/>
    <col min="13826" max="13826" width="7.81640625" style="86" customWidth="1"/>
    <col min="13827" max="13827" width="14.7265625" style="86" customWidth="1"/>
    <col min="13828" max="13828" width="14.26953125" style="86" customWidth="1"/>
    <col min="13829" max="13831" width="14.7265625" style="86" customWidth="1"/>
    <col min="13832" max="14081" width="9.1796875" style="86"/>
    <col min="14082" max="14082" width="7.81640625" style="86" customWidth="1"/>
    <col min="14083" max="14083" width="14.7265625" style="86" customWidth="1"/>
    <col min="14084" max="14084" width="14.26953125" style="86" customWidth="1"/>
    <col min="14085" max="14087" width="14.7265625" style="86" customWidth="1"/>
    <col min="14088" max="14337" width="9.1796875" style="86"/>
    <col min="14338" max="14338" width="7.81640625" style="86" customWidth="1"/>
    <col min="14339" max="14339" width="14.7265625" style="86" customWidth="1"/>
    <col min="14340" max="14340" width="14.26953125" style="86" customWidth="1"/>
    <col min="14341" max="14343" width="14.7265625" style="86" customWidth="1"/>
    <col min="14344" max="14593" width="9.1796875" style="86"/>
    <col min="14594" max="14594" width="7.81640625" style="86" customWidth="1"/>
    <col min="14595" max="14595" width="14.7265625" style="86" customWidth="1"/>
    <col min="14596" max="14596" width="14.26953125" style="86" customWidth="1"/>
    <col min="14597" max="14599" width="14.7265625" style="86" customWidth="1"/>
    <col min="14600" max="14849" width="9.1796875" style="86"/>
    <col min="14850" max="14850" width="7.81640625" style="86" customWidth="1"/>
    <col min="14851" max="14851" width="14.7265625" style="86" customWidth="1"/>
    <col min="14852" max="14852" width="14.26953125" style="86" customWidth="1"/>
    <col min="14853" max="14855" width="14.7265625" style="86" customWidth="1"/>
    <col min="14856" max="15105" width="9.1796875" style="86"/>
    <col min="15106" max="15106" width="7.81640625" style="86" customWidth="1"/>
    <col min="15107" max="15107" width="14.7265625" style="86" customWidth="1"/>
    <col min="15108" max="15108" width="14.26953125" style="86" customWidth="1"/>
    <col min="15109" max="15111" width="14.7265625" style="86" customWidth="1"/>
    <col min="15112" max="15361" width="9.1796875" style="86"/>
    <col min="15362" max="15362" width="7.81640625" style="86" customWidth="1"/>
    <col min="15363" max="15363" width="14.7265625" style="86" customWidth="1"/>
    <col min="15364" max="15364" width="14.26953125" style="86" customWidth="1"/>
    <col min="15365" max="15367" width="14.7265625" style="86" customWidth="1"/>
    <col min="15368" max="15617" width="9.1796875" style="86"/>
    <col min="15618" max="15618" width="7.81640625" style="86" customWidth="1"/>
    <col min="15619" max="15619" width="14.7265625" style="86" customWidth="1"/>
    <col min="15620" max="15620" width="14.26953125" style="86" customWidth="1"/>
    <col min="15621" max="15623" width="14.7265625" style="86" customWidth="1"/>
    <col min="15624" max="15873" width="9.1796875" style="86"/>
    <col min="15874" max="15874" width="7.81640625" style="86" customWidth="1"/>
    <col min="15875" max="15875" width="14.7265625" style="86" customWidth="1"/>
    <col min="15876" max="15876" width="14.26953125" style="86" customWidth="1"/>
    <col min="15877" max="15879" width="14.7265625" style="86" customWidth="1"/>
    <col min="15880" max="16129" width="9.1796875" style="86"/>
    <col min="16130" max="16130" width="7.81640625" style="86" customWidth="1"/>
    <col min="16131" max="16131" width="14.7265625" style="86" customWidth="1"/>
    <col min="16132" max="16132" width="14.26953125" style="86" customWidth="1"/>
    <col min="16133" max="16135" width="14.7265625" style="86" customWidth="1"/>
    <col min="16136" max="16384" width="9.1796875" style="86"/>
  </cols>
  <sheetData>
    <row r="1" spans="1:16" x14ac:dyDescent="0.35">
      <c r="A1" s="84"/>
      <c r="B1" s="84"/>
      <c r="C1" s="84"/>
      <c r="D1" s="84"/>
      <c r="E1" s="84"/>
      <c r="F1" s="84"/>
      <c r="G1" s="138"/>
    </row>
    <row r="2" spans="1:16" x14ac:dyDescent="0.35">
      <c r="A2" s="84"/>
      <c r="B2" s="84"/>
      <c r="C2" s="84"/>
      <c r="D2" s="84"/>
      <c r="E2" s="84"/>
      <c r="F2" s="87"/>
      <c r="G2" s="139"/>
    </row>
    <row r="3" spans="1:16" x14ac:dyDescent="0.35">
      <c r="A3" s="84"/>
      <c r="B3" s="84"/>
      <c r="C3" s="84"/>
      <c r="D3" s="84"/>
      <c r="E3" s="84"/>
      <c r="F3" s="87"/>
      <c r="G3" s="139"/>
    </row>
    <row r="4" spans="1:16" ht="21" x14ac:dyDescent="0.5">
      <c r="A4" s="84"/>
      <c r="B4" s="89" t="s">
        <v>46</v>
      </c>
      <c r="C4" s="84"/>
      <c r="D4" s="84"/>
      <c r="E4" s="90"/>
      <c r="F4" s="91"/>
      <c r="G4" s="140"/>
      <c r="K4" s="92"/>
      <c r="L4" s="93"/>
    </row>
    <row r="5" spans="1:16" x14ac:dyDescent="0.35">
      <c r="A5" s="84"/>
      <c r="B5" s="84"/>
      <c r="C5" s="84"/>
      <c r="D5" s="84"/>
      <c r="E5" s="84"/>
      <c r="F5" s="91"/>
      <c r="G5" s="141"/>
      <c r="K5" s="94"/>
      <c r="L5" s="93"/>
    </row>
    <row r="6" spans="1:16" x14ac:dyDescent="0.35">
      <c r="A6" s="84"/>
      <c r="B6" s="95" t="s">
        <v>47</v>
      </c>
      <c r="C6" s="96"/>
      <c r="D6" s="97"/>
      <c r="E6" s="98">
        <v>45292</v>
      </c>
      <c r="F6" s="99"/>
      <c r="G6" s="141"/>
      <c r="K6" s="100"/>
      <c r="L6" s="100"/>
    </row>
    <row r="7" spans="1:16" x14ac:dyDescent="0.35">
      <c r="A7" s="84"/>
      <c r="B7" s="101" t="s">
        <v>48</v>
      </c>
      <c r="C7" s="102"/>
      <c r="E7" s="103">
        <v>60</v>
      </c>
      <c r="F7" s="104" t="s">
        <v>49</v>
      </c>
      <c r="G7" s="141"/>
      <c r="J7" s="142"/>
      <c r="K7" s="105"/>
      <c r="L7" s="105"/>
    </row>
    <row r="8" spans="1:16" x14ac:dyDescent="0.35">
      <c r="A8" s="84"/>
      <c r="B8" s="101" t="s">
        <v>50</v>
      </c>
      <c r="C8" s="102"/>
      <c r="D8" s="106">
        <f>E6-1</f>
        <v>45291</v>
      </c>
      <c r="E8" s="143">
        <v>193476.84</v>
      </c>
      <c r="F8" s="104" t="s">
        <v>51</v>
      </c>
      <c r="G8" s="141"/>
      <c r="J8" s="142"/>
      <c r="K8" s="105"/>
      <c r="L8" s="105"/>
    </row>
    <row r="9" spans="1:16" x14ac:dyDescent="0.35">
      <c r="A9" s="84"/>
      <c r="B9" s="101" t="s">
        <v>52</v>
      </c>
      <c r="C9" s="102"/>
      <c r="D9" s="106">
        <f>EOMONTH(D8,E7)</f>
        <v>47118</v>
      </c>
      <c r="E9" s="143">
        <v>0</v>
      </c>
      <c r="F9" s="104" t="s">
        <v>51</v>
      </c>
      <c r="G9" s="141"/>
      <c r="J9" s="142"/>
      <c r="K9" s="105"/>
      <c r="L9" s="105"/>
    </row>
    <row r="10" spans="1:16" x14ac:dyDescent="0.35">
      <c r="A10" s="84"/>
      <c r="B10" s="101" t="s">
        <v>53</v>
      </c>
      <c r="C10" s="102"/>
      <c r="E10" s="144">
        <v>1</v>
      </c>
      <c r="F10" s="104"/>
      <c r="G10" s="141"/>
      <c r="J10" s="142"/>
      <c r="K10" s="109"/>
      <c r="L10" s="109"/>
    </row>
    <row r="11" spans="1:16" x14ac:dyDescent="0.35">
      <c r="A11" s="84"/>
      <c r="B11" s="110" t="s">
        <v>72</v>
      </c>
      <c r="C11" s="111"/>
      <c r="D11" s="112"/>
      <c r="E11" s="121">
        <v>5.8000000000000003E-2</v>
      </c>
      <c r="F11" s="113"/>
      <c r="G11" s="145"/>
      <c r="K11" s="105"/>
      <c r="L11" s="105"/>
      <c r="M11" s="109"/>
      <c r="P11" s="146"/>
    </row>
    <row r="12" spans="1:16" x14ac:dyDescent="0.35">
      <c r="A12" s="84"/>
      <c r="B12" s="103"/>
      <c r="C12" s="102"/>
      <c r="E12" s="115"/>
      <c r="F12" s="103"/>
      <c r="G12" s="145"/>
      <c r="K12" s="105"/>
      <c r="L12" s="105"/>
      <c r="M12" s="109"/>
    </row>
    <row r="13" spans="1:16" x14ac:dyDescent="0.35">
      <c r="G13" s="93"/>
      <c r="L13" s="105"/>
      <c r="M13" s="109"/>
    </row>
    <row r="14" spans="1:16" ht="15" thickBot="1" x14ac:dyDescent="0.4">
      <c r="A14" s="116" t="s">
        <v>55</v>
      </c>
      <c r="B14" s="116" t="s">
        <v>56</v>
      </c>
      <c r="C14" s="116" t="s">
        <v>57</v>
      </c>
      <c r="D14" s="116" t="s">
        <v>58</v>
      </c>
      <c r="E14" s="116" t="s">
        <v>59</v>
      </c>
      <c r="F14" s="116" t="s">
        <v>60</v>
      </c>
      <c r="G14" s="147" t="s">
        <v>61</v>
      </c>
      <c r="K14" s="105"/>
      <c r="L14" s="105"/>
      <c r="M14" s="109"/>
    </row>
    <row r="15" spans="1:16" x14ac:dyDescent="0.35">
      <c r="A15" s="117">
        <f>IF(B15="","",E6)</f>
        <v>45292</v>
      </c>
      <c r="B15" s="102">
        <f>IF(E7&gt;0,1,"")</f>
        <v>1</v>
      </c>
      <c r="C15" s="91">
        <f>IF(B15="","",E8)</f>
        <v>193476.84</v>
      </c>
      <c r="D15" s="118">
        <f>IF(B15="","",IPMT($E$11/12,B15,$E$7,-$E$8,$E$9,0))</f>
        <v>935.13806</v>
      </c>
      <c r="E15" s="118">
        <f>IF(B15="","",PPMT($E$11/12,B15,$E$7,-$E$8,$E$9,0))</f>
        <v>2787.3448696127116</v>
      </c>
      <c r="F15" s="118">
        <f>IF(B15="","",SUM(D15:E15))</f>
        <v>3722.4829296127118</v>
      </c>
      <c r="G15" s="91">
        <f>IF(B15="","",SUM(C15)-SUM(E15))</f>
        <v>190689.49513038728</v>
      </c>
      <c r="K15" s="105"/>
      <c r="L15" s="105"/>
      <c r="M15" s="109"/>
    </row>
    <row r="16" spans="1:16" x14ac:dyDescent="0.35">
      <c r="A16" s="117">
        <f>IF(B16="","",EDATE(A15,1))</f>
        <v>45323</v>
      </c>
      <c r="B16" s="102">
        <f>IF(B15="","",IF(SUM(B15)+1&lt;=$E$7,SUM(B15)+1,""))</f>
        <v>2</v>
      </c>
      <c r="C16" s="91">
        <f>IF(B16="","",G15)</f>
        <v>190689.49513038728</v>
      </c>
      <c r="D16" s="118">
        <f>IF(B16="","",IPMT($E$11/12,B16,$E$7,-$E$8,$E$9,0))</f>
        <v>921.6658931302054</v>
      </c>
      <c r="E16" s="118">
        <f>IF(B16="","",PPMT($E$11/12,B16,$E$7,-$E$8,$E$9,0))</f>
        <v>2800.8170364825069</v>
      </c>
      <c r="F16" s="118">
        <f t="shared" ref="F16" si="0">IF(B16="","",SUM(D16:E16))</f>
        <v>3722.4829296127123</v>
      </c>
      <c r="G16" s="91">
        <f t="shared" ref="G16:G79" si="1">IF(B16="","",SUM(C16)-SUM(E16))</f>
        <v>187888.67809390477</v>
      </c>
      <c r="K16" s="105"/>
      <c r="L16" s="105"/>
      <c r="M16" s="109"/>
    </row>
    <row r="17" spans="1:13" x14ac:dyDescent="0.35">
      <c r="A17" s="117">
        <f t="shared" ref="A17:A80" si="2">IF(B17="","",EDATE(A16,1))</f>
        <v>45352</v>
      </c>
      <c r="B17" s="102">
        <f t="shared" ref="B17:B80" si="3">IF(B16="","",IF(SUM(B16)+1&lt;=$E$7,SUM(B16)+1,""))</f>
        <v>3</v>
      </c>
      <c r="C17" s="91">
        <f t="shared" ref="C17:C80" si="4">IF(B17="","",G16)</f>
        <v>187888.67809390477</v>
      </c>
      <c r="D17" s="118">
        <f t="shared" ref="D17:D80" si="5">IF(B17="","",IPMT($E$11/12,B17,$E$7,-$E$8,$E$9,0))</f>
        <v>908.12861078720664</v>
      </c>
      <c r="E17" s="118">
        <f t="shared" ref="E17:E80" si="6">IF(B17="","",PPMT($E$11/12,B17,$E$7,-$E$8,$E$9,0))</f>
        <v>2814.3543188255057</v>
      </c>
      <c r="F17" s="118">
        <f t="shared" ref="F17:F80" si="7">IF(B17="","",SUM(D17:E17))</f>
        <v>3722.4829296127123</v>
      </c>
      <c r="G17" s="91">
        <f t="shared" si="1"/>
        <v>185074.32377507928</v>
      </c>
      <c r="K17" s="105"/>
      <c r="L17" s="105"/>
      <c r="M17" s="109"/>
    </row>
    <row r="18" spans="1:13" x14ac:dyDescent="0.35">
      <c r="A18" s="117">
        <f t="shared" si="2"/>
        <v>45383</v>
      </c>
      <c r="B18" s="102">
        <f t="shared" si="3"/>
        <v>4</v>
      </c>
      <c r="C18" s="91">
        <f t="shared" si="4"/>
        <v>185074.32377507928</v>
      </c>
      <c r="D18" s="118">
        <f t="shared" si="5"/>
        <v>894.52589824621657</v>
      </c>
      <c r="E18" s="118">
        <f t="shared" si="6"/>
        <v>2827.9570313664958</v>
      </c>
      <c r="F18" s="118">
        <f t="shared" si="7"/>
        <v>3722.4829296127123</v>
      </c>
      <c r="G18" s="91">
        <f t="shared" si="1"/>
        <v>182246.36674371277</v>
      </c>
      <c r="K18" s="105"/>
      <c r="L18" s="105"/>
      <c r="M18" s="109"/>
    </row>
    <row r="19" spans="1:13" x14ac:dyDescent="0.35">
      <c r="A19" s="117">
        <f t="shared" si="2"/>
        <v>45413</v>
      </c>
      <c r="B19" s="102">
        <f t="shared" si="3"/>
        <v>5</v>
      </c>
      <c r="C19" s="91">
        <f t="shared" si="4"/>
        <v>182246.36674371277</v>
      </c>
      <c r="D19" s="118">
        <f t="shared" si="5"/>
        <v>880.85743926127861</v>
      </c>
      <c r="E19" s="118">
        <f t="shared" si="6"/>
        <v>2841.6254903514332</v>
      </c>
      <c r="F19" s="118">
        <f t="shared" si="7"/>
        <v>3722.4829296127118</v>
      </c>
      <c r="G19" s="91">
        <f t="shared" si="1"/>
        <v>179404.74125336134</v>
      </c>
      <c r="K19" s="105"/>
      <c r="L19" s="105"/>
      <c r="M19" s="109"/>
    </row>
    <row r="20" spans="1:13" x14ac:dyDescent="0.35">
      <c r="A20" s="117">
        <f t="shared" si="2"/>
        <v>45444</v>
      </c>
      <c r="B20" s="102">
        <f t="shared" si="3"/>
        <v>6</v>
      </c>
      <c r="C20" s="91">
        <f t="shared" si="4"/>
        <v>179404.74125336134</v>
      </c>
      <c r="D20" s="118">
        <f t="shared" si="5"/>
        <v>867.12291605791313</v>
      </c>
      <c r="E20" s="118">
        <f t="shared" si="6"/>
        <v>2855.3600135547986</v>
      </c>
      <c r="F20" s="118">
        <f t="shared" si="7"/>
        <v>3722.4829296127118</v>
      </c>
      <c r="G20" s="91">
        <f t="shared" si="1"/>
        <v>176549.38123980653</v>
      </c>
      <c r="K20" s="105"/>
      <c r="L20" s="105"/>
      <c r="M20" s="109"/>
    </row>
    <row r="21" spans="1:13" x14ac:dyDescent="0.35">
      <c r="A21" s="117">
        <f t="shared" si="2"/>
        <v>45474</v>
      </c>
      <c r="B21" s="102">
        <f t="shared" si="3"/>
        <v>7</v>
      </c>
      <c r="C21" s="91">
        <f t="shared" si="4"/>
        <v>176549.38123980653</v>
      </c>
      <c r="D21" s="118">
        <f t="shared" si="5"/>
        <v>853.32200932573176</v>
      </c>
      <c r="E21" s="118">
        <f t="shared" si="6"/>
        <v>2869.1609202869804</v>
      </c>
      <c r="F21" s="118">
        <f t="shared" si="7"/>
        <v>3722.4829296127123</v>
      </c>
      <c r="G21" s="91">
        <f t="shared" si="1"/>
        <v>173680.22031951955</v>
      </c>
      <c r="K21" s="105"/>
      <c r="L21" s="105"/>
      <c r="M21" s="109"/>
    </row>
    <row r="22" spans="1:13" x14ac:dyDescent="0.35">
      <c r="A22" s="117">
        <f t="shared" si="2"/>
        <v>45505</v>
      </c>
      <c r="B22" s="102">
        <f t="shared" si="3"/>
        <v>8</v>
      </c>
      <c r="C22" s="91">
        <f t="shared" si="4"/>
        <v>173680.22031951955</v>
      </c>
      <c r="D22" s="118">
        <f t="shared" si="5"/>
        <v>839.45439821101149</v>
      </c>
      <c r="E22" s="118">
        <f t="shared" si="6"/>
        <v>2883.028531401701</v>
      </c>
      <c r="F22" s="118">
        <f t="shared" si="7"/>
        <v>3722.4829296127127</v>
      </c>
      <c r="G22" s="91">
        <f t="shared" si="1"/>
        <v>170797.19178811784</v>
      </c>
      <c r="K22" s="105"/>
      <c r="L22" s="105"/>
      <c r="M22" s="109"/>
    </row>
    <row r="23" spans="1:13" x14ac:dyDescent="0.35">
      <c r="A23" s="117">
        <f t="shared" si="2"/>
        <v>45536</v>
      </c>
      <c r="B23" s="102">
        <f t="shared" si="3"/>
        <v>9</v>
      </c>
      <c r="C23" s="91">
        <f t="shared" si="4"/>
        <v>170797.19178811784</v>
      </c>
      <c r="D23" s="118">
        <f t="shared" si="5"/>
        <v>825.5197603092364</v>
      </c>
      <c r="E23" s="118">
        <f t="shared" si="6"/>
        <v>2896.9631693034758</v>
      </c>
      <c r="F23" s="118">
        <f t="shared" si="7"/>
        <v>3722.4829296127123</v>
      </c>
      <c r="G23" s="91">
        <f t="shared" si="1"/>
        <v>167900.22861881435</v>
      </c>
      <c r="K23" s="105"/>
      <c r="L23" s="105"/>
      <c r="M23" s="109"/>
    </row>
    <row r="24" spans="1:13" x14ac:dyDescent="0.35">
      <c r="A24" s="117">
        <f t="shared" si="2"/>
        <v>45566</v>
      </c>
      <c r="B24" s="102">
        <f t="shared" si="3"/>
        <v>10</v>
      </c>
      <c r="C24" s="91">
        <f t="shared" si="4"/>
        <v>167900.22861881435</v>
      </c>
      <c r="D24" s="118">
        <f t="shared" si="5"/>
        <v>811.51777165760302</v>
      </c>
      <c r="E24" s="118">
        <f t="shared" si="6"/>
        <v>2910.9651579551091</v>
      </c>
      <c r="F24" s="118">
        <f t="shared" si="7"/>
        <v>3722.4829296127123</v>
      </c>
      <c r="G24" s="91">
        <f t="shared" si="1"/>
        <v>164989.26346085925</v>
      </c>
      <c r="K24" s="105"/>
      <c r="L24" s="105"/>
      <c r="M24" s="109"/>
    </row>
    <row r="25" spans="1:13" x14ac:dyDescent="0.35">
      <c r="A25" s="117">
        <f t="shared" si="2"/>
        <v>45597</v>
      </c>
      <c r="B25" s="102">
        <f t="shared" si="3"/>
        <v>11</v>
      </c>
      <c r="C25" s="91">
        <f t="shared" si="4"/>
        <v>164989.26346085925</v>
      </c>
      <c r="D25" s="118">
        <f t="shared" si="5"/>
        <v>797.44810672748656</v>
      </c>
      <c r="E25" s="118">
        <f t="shared" si="6"/>
        <v>2925.0348228852254</v>
      </c>
      <c r="F25" s="118">
        <f t="shared" si="7"/>
        <v>3722.4829296127118</v>
      </c>
      <c r="G25" s="91">
        <f t="shared" si="1"/>
        <v>162064.22863797401</v>
      </c>
    </row>
    <row r="26" spans="1:13" x14ac:dyDescent="0.35">
      <c r="A26" s="117">
        <f t="shared" si="2"/>
        <v>45627</v>
      </c>
      <c r="B26" s="102">
        <f t="shared" si="3"/>
        <v>12</v>
      </c>
      <c r="C26" s="91">
        <f t="shared" si="4"/>
        <v>162064.22863797401</v>
      </c>
      <c r="D26" s="118">
        <f t="shared" si="5"/>
        <v>783.3104384168746</v>
      </c>
      <c r="E26" s="118">
        <f t="shared" si="6"/>
        <v>2939.1724911958368</v>
      </c>
      <c r="F26" s="118">
        <f t="shared" si="7"/>
        <v>3722.4829296127114</v>
      </c>
      <c r="G26" s="91">
        <f t="shared" si="1"/>
        <v>159125.05614677817</v>
      </c>
    </row>
    <row r="27" spans="1:13" x14ac:dyDescent="0.35">
      <c r="A27" s="117">
        <f t="shared" si="2"/>
        <v>45658</v>
      </c>
      <c r="B27" s="102">
        <f t="shared" si="3"/>
        <v>13</v>
      </c>
      <c r="C27" s="91">
        <f t="shared" si="4"/>
        <v>159125.05614677817</v>
      </c>
      <c r="D27" s="118">
        <f t="shared" si="5"/>
        <v>769.10443804276133</v>
      </c>
      <c r="E27" s="118">
        <f t="shared" si="6"/>
        <v>2953.3784915699503</v>
      </c>
      <c r="F27" s="118">
        <f t="shared" si="7"/>
        <v>3722.4829296127118</v>
      </c>
      <c r="G27" s="91">
        <f t="shared" si="1"/>
        <v>156171.67765520822</v>
      </c>
    </row>
    <row r="28" spans="1:13" x14ac:dyDescent="0.35">
      <c r="A28" s="117">
        <f t="shared" si="2"/>
        <v>45689</v>
      </c>
      <c r="B28" s="102">
        <f t="shared" si="3"/>
        <v>14</v>
      </c>
      <c r="C28" s="91">
        <f t="shared" si="4"/>
        <v>156171.67765520822</v>
      </c>
      <c r="D28" s="118">
        <f t="shared" si="5"/>
        <v>754.82977533350675</v>
      </c>
      <c r="E28" s="118">
        <f t="shared" si="6"/>
        <v>2967.6531542792054</v>
      </c>
      <c r="F28" s="118">
        <f t="shared" si="7"/>
        <v>3722.4829296127123</v>
      </c>
      <c r="G28" s="91">
        <f t="shared" si="1"/>
        <v>153204.02450092902</v>
      </c>
    </row>
    <row r="29" spans="1:13" x14ac:dyDescent="0.35">
      <c r="A29" s="117">
        <f t="shared" si="2"/>
        <v>45717</v>
      </c>
      <c r="B29" s="102">
        <f t="shared" si="3"/>
        <v>15</v>
      </c>
      <c r="C29" s="91">
        <f t="shared" si="4"/>
        <v>153204.02450092902</v>
      </c>
      <c r="D29" s="118">
        <f t="shared" si="5"/>
        <v>740.48611842115724</v>
      </c>
      <c r="E29" s="118">
        <f t="shared" si="6"/>
        <v>2981.996811191555</v>
      </c>
      <c r="F29" s="118">
        <f t="shared" si="7"/>
        <v>3722.4829296127123</v>
      </c>
      <c r="G29" s="91">
        <f t="shared" si="1"/>
        <v>150222.02768973747</v>
      </c>
    </row>
    <row r="30" spans="1:13" x14ac:dyDescent="0.35">
      <c r="A30" s="117">
        <f t="shared" si="2"/>
        <v>45748</v>
      </c>
      <c r="B30" s="102">
        <f t="shared" si="3"/>
        <v>16</v>
      </c>
      <c r="C30" s="91">
        <f t="shared" si="4"/>
        <v>150222.02768973747</v>
      </c>
      <c r="D30" s="118">
        <f t="shared" si="5"/>
        <v>726.07313383373139</v>
      </c>
      <c r="E30" s="118">
        <f t="shared" si="6"/>
        <v>2996.4097957789809</v>
      </c>
      <c r="F30" s="118">
        <f t="shared" si="7"/>
        <v>3722.4829296127123</v>
      </c>
      <c r="G30" s="91">
        <f t="shared" si="1"/>
        <v>147225.61789395849</v>
      </c>
    </row>
    <row r="31" spans="1:13" x14ac:dyDescent="0.35">
      <c r="A31" s="117">
        <f t="shared" si="2"/>
        <v>45778</v>
      </c>
      <c r="B31" s="102">
        <f t="shared" si="3"/>
        <v>17</v>
      </c>
      <c r="C31" s="91">
        <f t="shared" si="4"/>
        <v>147225.61789395849</v>
      </c>
      <c r="D31" s="118">
        <f t="shared" si="5"/>
        <v>711.59048648746625</v>
      </c>
      <c r="E31" s="118">
        <f t="shared" si="6"/>
        <v>3010.8924431252458</v>
      </c>
      <c r="F31" s="118">
        <f t="shared" si="7"/>
        <v>3722.4829296127118</v>
      </c>
      <c r="G31" s="91">
        <f t="shared" si="1"/>
        <v>144214.72545083324</v>
      </c>
    </row>
    <row r="32" spans="1:13" x14ac:dyDescent="0.35">
      <c r="A32" s="117">
        <f t="shared" si="2"/>
        <v>45809</v>
      </c>
      <c r="B32" s="102">
        <f t="shared" si="3"/>
        <v>18</v>
      </c>
      <c r="C32" s="91">
        <f t="shared" si="4"/>
        <v>144214.72545083324</v>
      </c>
      <c r="D32" s="118">
        <f t="shared" si="5"/>
        <v>697.03783967902746</v>
      </c>
      <c r="E32" s="118">
        <f t="shared" si="6"/>
        <v>3025.4450899336844</v>
      </c>
      <c r="F32" s="118">
        <f t="shared" si="7"/>
        <v>3722.4829296127118</v>
      </c>
      <c r="G32" s="91">
        <f t="shared" si="1"/>
        <v>141189.28036089955</v>
      </c>
    </row>
    <row r="33" spans="1:7" x14ac:dyDescent="0.35">
      <c r="A33" s="117">
        <f t="shared" si="2"/>
        <v>45839</v>
      </c>
      <c r="B33" s="102">
        <f t="shared" si="3"/>
        <v>19</v>
      </c>
      <c r="C33" s="91">
        <f t="shared" si="4"/>
        <v>141189.28036089955</v>
      </c>
      <c r="D33" s="118">
        <f t="shared" si="5"/>
        <v>682.41485507768141</v>
      </c>
      <c r="E33" s="118">
        <f t="shared" si="6"/>
        <v>3040.0680745350305</v>
      </c>
      <c r="F33" s="118">
        <f t="shared" si="7"/>
        <v>3722.4829296127118</v>
      </c>
      <c r="G33" s="91">
        <f t="shared" si="1"/>
        <v>138149.21228636452</v>
      </c>
    </row>
    <row r="34" spans="1:7" x14ac:dyDescent="0.35">
      <c r="A34" s="117">
        <f t="shared" si="2"/>
        <v>45870</v>
      </c>
      <c r="B34" s="102">
        <f t="shared" si="3"/>
        <v>20</v>
      </c>
      <c r="C34" s="91">
        <f t="shared" si="4"/>
        <v>138149.21228636452</v>
      </c>
      <c r="D34" s="118">
        <f t="shared" si="5"/>
        <v>667.72119271742872</v>
      </c>
      <c r="E34" s="118">
        <f t="shared" si="6"/>
        <v>3054.7617368952829</v>
      </c>
      <c r="F34" s="118">
        <f t="shared" si="7"/>
        <v>3722.4829296127118</v>
      </c>
      <c r="G34" s="91">
        <f t="shared" si="1"/>
        <v>135094.45054946924</v>
      </c>
    </row>
    <row r="35" spans="1:7" x14ac:dyDescent="0.35">
      <c r="A35" s="117">
        <f t="shared" si="2"/>
        <v>45901</v>
      </c>
      <c r="B35" s="102">
        <f t="shared" si="3"/>
        <v>21</v>
      </c>
      <c r="C35" s="91">
        <f t="shared" si="4"/>
        <v>135094.45054946924</v>
      </c>
      <c r="D35" s="118">
        <f t="shared" si="5"/>
        <v>652.95651098910162</v>
      </c>
      <c r="E35" s="118">
        <f t="shared" si="6"/>
        <v>3069.52641862361</v>
      </c>
      <c r="F35" s="118">
        <f t="shared" si="7"/>
        <v>3722.4829296127118</v>
      </c>
      <c r="G35" s="91">
        <f t="shared" si="1"/>
        <v>132024.92413084564</v>
      </c>
    </row>
    <row r="36" spans="1:7" x14ac:dyDescent="0.35">
      <c r="A36" s="117">
        <f t="shared" si="2"/>
        <v>45931</v>
      </c>
      <c r="B36" s="102">
        <f t="shared" si="3"/>
        <v>22</v>
      </c>
      <c r="C36" s="91">
        <f t="shared" si="4"/>
        <v>132024.92413084564</v>
      </c>
      <c r="D36" s="118">
        <f t="shared" si="5"/>
        <v>638.12046663242074</v>
      </c>
      <c r="E36" s="118">
        <f t="shared" si="6"/>
        <v>3084.3624629802916</v>
      </c>
      <c r="F36" s="118">
        <f t="shared" si="7"/>
        <v>3722.4829296127123</v>
      </c>
      <c r="G36" s="91">
        <f t="shared" si="1"/>
        <v>128940.56166786535</v>
      </c>
    </row>
    <row r="37" spans="1:7" x14ac:dyDescent="0.35">
      <c r="A37" s="117">
        <f t="shared" si="2"/>
        <v>45962</v>
      </c>
      <c r="B37" s="102">
        <f t="shared" si="3"/>
        <v>23</v>
      </c>
      <c r="C37" s="91">
        <f t="shared" si="4"/>
        <v>128940.56166786535</v>
      </c>
      <c r="D37" s="118">
        <f t="shared" si="5"/>
        <v>623.21271472801607</v>
      </c>
      <c r="E37" s="118">
        <f t="shared" si="6"/>
        <v>3099.2702148846961</v>
      </c>
      <c r="F37" s="118">
        <f t="shared" si="7"/>
        <v>3722.4829296127123</v>
      </c>
      <c r="G37" s="91">
        <f t="shared" si="1"/>
        <v>125841.29145298064</v>
      </c>
    </row>
    <row r="38" spans="1:7" x14ac:dyDescent="0.35">
      <c r="A38" s="117">
        <f t="shared" si="2"/>
        <v>45992</v>
      </c>
      <c r="B38" s="102">
        <f t="shared" si="3"/>
        <v>24</v>
      </c>
      <c r="C38" s="91">
        <f t="shared" si="4"/>
        <v>125841.29145298064</v>
      </c>
      <c r="D38" s="118">
        <f t="shared" si="5"/>
        <v>608.23290868940671</v>
      </c>
      <c r="E38" s="118">
        <f t="shared" si="6"/>
        <v>3114.2500209233053</v>
      </c>
      <c r="F38" s="118">
        <f t="shared" si="7"/>
        <v>3722.4829296127118</v>
      </c>
      <c r="G38" s="91">
        <f t="shared" si="1"/>
        <v>122727.04143205733</v>
      </c>
    </row>
    <row r="39" spans="1:7" x14ac:dyDescent="0.35">
      <c r="A39" s="117">
        <f t="shared" si="2"/>
        <v>46023</v>
      </c>
      <c r="B39" s="102">
        <f t="shared" si="3"/>
        <v>25</v>
      </c>
      <c r="C39" s="91">
        <f t="shared" si="4"/>
        <v>122727.04143205733</v>
      </c>
      <c r="D39" s="118">
        <f t="shared" si="5"/>
        <v>593.18070025494399</v>
      </c>
      <c r="E39" s="118">
        <f t="shared" si="6"/>
        <v>3129.3022293577678</v>
      </c>
      <c r="F39" s="118">
        <f t="shared" si="7"/>
        <v>3722.4829296127118</v>
      </c>
      <c r="G39" s="91">
        <f t="shared" si="1"/>
        <v>119597.73920269957</v>
      </c>
    </row>
    <row r="40" spans="1:7" x14ac:dyDescent="0.35">
      <c r="A40" s="117">
        <f t="shared" si="2"/>
        <v>46054</v>
      </c>
      <c r="B40" s="102">
        <f t="shared" si="3"/>
        <v>26</v>
      </c>
      <c r="C40" s="91">
        <f t="shared" si="4"/>
        <v>119597.73920269957</v>
      </c>
      <c r="D40" s="118">
        <f t="shared" si="5"/>
        <v>578.05573947971482</v>
      </c>
      <c r="E40" s="118">
        <f t="shared" si="6"/>
        <v>3144.4271901329971</v>
      </c>
      <c r="F40" s="118">
        <f t="shared" si="7"/>
        <v>3722.4829296127118</v>
      </c>
      <c r="G40" s="91">
        <f t="shared" si="1"/>
        <v>116453.31201256657</v>
      </c>
    </row>
    <row r="41" spans="1:7" x14ac:dyDescent="0.35">
      <c r="A41" s="117">
        <f t="shared" si="2"/>
        <v>46082</v>
      </c>
      <c r="B41" s="102">
        <f t="shared" si="3"/>
        <v>27</v>
      </c>
      <c r="C41" s="91">
        <f t="shared" si="4"/>
        <v>116453.31201256657</v>
      </c>
      <c r="D41" s="118">
        <f t="shared" si="5"/>
        <v>562.85767472740531</v>
      </c>
      <c r="E41" s="118">
        <f t="shared" si="6"/>
        <v>3159.6252548853063</v>
      </c>
      <c r="F41" s="118">
        <f t="shared" si="7"/>
        <v>3722.4829296127118</v>
      </c>
      <c r="G41" s="91">
        <f t="shared" si="1"/>
        <v>113293.68675768127</v>
      </c>
    </row>
    <row r="42" spans="1:7" x14ac:dyDescent="0.35">
      <c r="A42" s="117">
        <f t="shared" si="2"/>
        <v>46113</v>
      </c>
      <c r="B42" s="102">
        <f t="shared" si="3"/>
        <v>28</v>
      </c>
      <c r="C42" s="91">
        <f t="shared" si="4"/>
        <v>113293.68675768127</v>
      </c>
      <c r="D42" s="118">
        <f t="shared" si="5"/>
        <v>547.58615266212644</v>
      </c>
      <c r="E42" s="118">
        <f t="shared" si="6"/>
        <v>3174.8967769505857</v>
      </c>
      <c r="F42" s="118">
        <f t="shared" si="7"/>
        <v>3722.4829296127123</v>
      </c>
      <c r="G42" s="91">
        <f t="shared" si="1"/>
        <v>110118.78998073068</v>
      </c>
    </row>
    <row r="43" spans="1:7" x14ac:dyDescent="0.35">
      <c r="A43" s="117">
        <f t="shared" si="2"/>
        <v>46143</v>
      </c>
      <c r="B43" s="102">
        <f t="shared" si="3"/>
        <v>29</v>
      </c>
      <c r="C43" s="91">
        <f t="shared" si="4"/>
        <v>110118.78998073068</v>
      </c>
      <c r="D43" s="118">
        <f t="shared" si="5"/>
        <v>532.24081824019856</v>
      </c>
      <c r="E43" s="118">
        <f t="shared" si="6"/>
        <v>3190.2421113725131</v>
      </c>
      <c r="F43" s="118">
        <f t="shared" si="7"/>
        <v>3722.4829296127118</v>
      </c>
      <c r="G43" s="91">
        <f t="shared" si="1"/>
        <v>106928.54786935817</v>
      </c>
    </row>
    <row r="44" spans="1:7" x14ac:dyDescent="0.35">
      <c r="A44" s="117">
        <f t="shared" si="2"/>
        <v>46174</v>
      </c>
      <c r="B44" s="102">
        <f t="shared" si="3"/>
        <v>30</v>
      </c>
      <c r="C44" s="91">
        <f t="shared" si="4"/>
        <v>106928.54786935817</v>
      </c>
      <c r="D44" s="118">
        <f t="shared" si="5"/>
        <v>516.82131470189813</v>
      </c>
      <c r="E44" s="118">
        <f t="shared" si="6"/>
        <v>3205.661614910814</v>
      </c>
      <c r="F44" s="118">
        <f t="shared" si="7"/>
        <v>3722.4829296127123</v>
      </c>
      <c r="G44" s="91">
        <f t="shared" si="1"/>
        <v>103722.88625444735</v>
      </c>
    </row>
    <row r="45" spans="1:7" x14ac:dyDescent="0.35">
      <c r="A45" s="117">
        <f t="shared" si="2"/>
        <v>46204</v>
      </c>
      <c r="B45" s="102">
        <f t="shared" si="3"/>
        <v>31</v>
      </c>
      <c r="C45" s="91">
        <f t="shared" si="4"/>
        <v>103722.88625444735</v>
      </c>
      <c r="D45" s="118">
        <f t="shared" si="5"/>
        <v>501.32728356316244</v>
      </c>
      <c r="E45" s="118">
        <f t="shared" si="6"/>
        <v>3221.1556460495494</v>
      </c>
      <c r="F45" s="118">
        <f t="shared" si="7"/>
        <v>3722.4829296127118</v>
      </c>
      <c r="G45" s="91">
        <f t="shared" si="1"/>
        <v>100501.7306083978</v>
      </c>
    </row>
    <row r="46" spans="1:7" x14ac:dyDescent="0.35">
      <c r="A46" s="117">
        <f t="shared" si="2"/>
        <v>46235</v>
      </c>
      <c r="B46" s="102">
        <f t="shared" si="3"/>
        <v>32</v>
      </c>
      <c r="C46" s="91">
        <f t="shared" si="4"/>
        <v>100501.7306083978</v>
      </c>
      <c r="D46" s="118">
        <f t="shared" si="5"/>
        <v>485.75836460725628</v>
      </c>
      <c r="E46" s="118">
        <f t="shared" si="6"/>
        <v>3236.7245650054556</v>
      </c>
      <c r="F46" s="118">
        <f t="shared" si="7"/>
        <v>3722.4829296127118</v>
      </c>
      <c r="G46" s="91">
        <f t="shared" si="1"/>
        <v>97265.00604339235</v>
      </c>
    </row>
    <row r="47" spans="1:7" x14ac:dyDescent="0.35">
      <c r="A47" s="117">
        <f t="shared" si="2"/>
        <v>46266</v>
      </c>
      <c r="B47" s="102">
        <f t="shared" si="3"/>
        <v>33</v>
      </c>
      <c r="C47" s="91">
        <f t="shared" si="4"/>
        <v>97265.00604339235</v>
      </c>
      <c r="D47" s="118">
        <f t="shared" si="5"/>
        <v>470.11419587639665</v>
      </c>
      <c r="E47" s="118">
        <f t="shared" si="6"/>
        <v>3252.3687337363149</v>
      </c>
      <c r="F47" s="118">
        <f t="shared" si="7"/>
        <v>3722.4829296127114</v>
      </c>
      <c r="G47" s="91">
        <f t="shared" si="1"/>
        <v>94012.637309656042</v>
      </c>
    </row>
    <row r="48" spans="1:7" x14ac:dyDescent="0.35">
      <c r="A48" s="117">
        <f t="shared" si="2"/>
        <v>46296</v>
      </c>
      <c r="B48" s="102">
        <f t="shared" si="3"/>
        <v>34</v>
      </c>
      <c r="C48" s="91">
        <f t="shared" si="4"/>
        <v>94012.637309656042</v>
      </c>
      <c r="D48" s="118">
        <f t="shared" si="5"/>
        <v>454.39441366333779</v>
      </c>
      <c r="E48" s="118">
        <f t="shared" si="6"/>
        <v>3268.0885159493741</v>
      </c>
      <c r="F48" s="118">
        <f t="shared" si="7"/>
        <v>3722.4829296127118</v>
      </c>
      <c r="G48" s="91">
        <f t="shared" si="1"/>
        <v>90744.548793706665</v>
      </c>
    </row>
    <row r="49" spans="1:7" x14ac:dyDescent="0.35">
      <c r="A49" s="117">
        <f t="shared" si="2"/>
        <v>46327</v>
      </c>
      <c r="B49" s="102">
        <f t="shared" si="3"/>
        <v>35</v>
      </c>
      <c r="C49" s="91">
        <f t="shared" si="4"/>
        <v>90744.548793706665</v>
      </c>
      <c r="D49" s="118">
        <f t="shared" si="5"/>
        <v>438.59865250291585</v>
      </c>
      <c r="E49" s="118">
        <f t="shared" si="6"/>
        <v>3283.8842771097961</v>
      </c>
      <c r="F49" s="118">
        <f t="shared" si="7"/>
        <v>3722.4829296127118</v>
      </c>
      <c r="G49" s="91">
        <f t="shared" si="1"/>
        <v>87460.664516596866</v>
      </c>
    </row>
    <row r="50" spans="1:7" x14ac:dyDescent="0.35">
      <c r="A50" s="117">
        <f t="shared" si="2"/>
        <v>46357</v>
      </c>
      <c r="B50" s="102">
        <f t="shared" si="3"/>
        <v>36</v>
      </c>
      <c r="C50" s="91">
        <f t="shared" si="4"/>
        <v>87460.664516596866</v>
      </c>
      <c r="D50" s="118">
        <f t="shared" si="5"/>
        <v>422.72654516355175</v>
      </c>
      <c r="E50" s="118">
        <f t="shared" si="6"/>
        <v>3299.7563844491601</v>
      </c>
      <c r="F50" s="118">
        <f t="shared" si="7"/>
        <v>3722.4829296127118</v>
      </c>
      <c r="G50" s="91">
        <f t="shared" si="1"/>
        <v>84160.908132147699</v>
      </c>
    </row>
    <row r="51" spans="1:7" x14ac:dyDescent="0.35">
      <c r="A51" s="117">
        <f t="shared" si="2"/>
        <v>46388</v>
      </c>
      <c r="B51" s="102">
        <f t="shared" si="3"/>
        <v>37</v>
      </c>
      <c r="C51" s="91">
        <f t="shared" si="4"/>
        <v>84160.908132147699</v>
      </c>
      <c r="D51" s="118">
        <f t="shared" si="5"/>
        <v>406.77772263871418</v>
      </c>
      <c r="E51" s="118">
        <f t="shared" si="6"/>
        <v>3315.705206973998</v>
      </c>
      <c r="F51" s="118">
        <f t="shared" si="7"/>
        <v>3722.4829296127123</v>
      </c>
      <c r="G51" s="91">
        <f t="shared" si="1"/>
        <v>80845.202925173697</v>
      </c>
    </row>
    <row r="52" spans="1:7" x14ac:dyDescent="0.35">
      <c r="A52" s="117">
        <f t="shared" si="2"/>
        <v>46419</v>
      </c>
      <c r="B52" s="102">
        <f t="shared" si="3"/>
        <v>38</v>
      </c>
      <c r="C52" s="91">
        <f t="shared" si="4"/>
        <v>80845.202925173697</v>
      </c>
      <c r="D52" s="118">
        <f t="shared" si="5"/>
        <v>390.75181413833985</v>
      </c>
      <c r="E52" s="118">
        <f t="shared" si="6"/>
        <v>3331.731115474372</v>
      </c>
      <c r="F52" s="118">
        <f t="shared" si="7"/>
        <v>3722.4829296127118</v>
      </c>
      <c r="G52" s="91">
        <f t="shared" si="1"/>
        <v>77513.471809699331</v>
      </c>
    </row>
    <row r="53" spans="1:7" x14ac:dyDescent="0.35">
      <c r="A53" s="117">
        <f t="shared" si="2"/>
        <v>46447</v>
      </c>
      <c r="B53" s="102">
        <f t="shared" si="3"/>
        <v>39</v>
      </c>
      <c r="C53" s="91">
        <f t="shared" si="4"/>
        <v>77513.471809699331</v>
      </c>
      <c r="D53" s="118">
        <f t="shared" si="5"/>
        <v>374.64844708021371</v>
      </c>
      <c r="E53" s="118">
        <f t="shared" si="6"/>
        <v>3347.8344825324984</v>
      </c>
      <c r="F53" s="118">
        <f t="shared" si="7"/>
        <v>3722.4829296127123</v>
      </c>
      <c r="G53" s="91">
        <f t="shared" si="1"/>
        <v>74165.637327166827</v>
      </c>
    </row>
    <row r="54" spans="1:7" x14ac:dyDescent="0.35">
      <c r="A54" s="117">
        <f t="shared" si="2"/>
        <v>46478</v>
      </c>
      <c r="B54" s="102">
        <f t="shared" si="3"/>
        <v>40</v>
      </c>
      <c r="C54" s="91">
        <f t="shared" si="4"/>
        <v>74165.637327166827</v>
      </c>
      <c r="D54" s="118">
        <f t="shared" si="5"/>
        <v>358.46724708130654</v>
      </c>
      <c r="E54" s="118">
        <f t="shared" si="6"/>
        <v>3364.0156825314057</v>
      </c>
      <c r="F54" s="118">
        <f t="shared" si="7"/>
        <v>3722.4829296127123</v>
      </c>
      <c r="G54" s="91">
        <f t="shared" si="1"/>
        <v>70801.621644635423</v>
      </c>
    </row>
    <row r="55" spans="1:7" x14ac:dyDescent="0.35">
      <c r="A55" s="117">
        <f t="shared" si="2"/>
        <v>46508</v>
      </c>
      <c r="B55" s="102">
        <f t="shared" si="3"/>
        <v>41</v>
      </c>
      <c r="C55" s="91">
        <f t="shared" si="4"/>
        <v>70801.621644635423</v>
      </c>
      <c r="D55" s="118">
        <f t="shared" si="5"/>
        <v>342.20783794907157</v>
      </c>
      <c r="E55" s="118">
        <f t="shared" si="6"/>
        <v>3380.2750916636405</v>
      </c>
      <c r="F55" s="118">
        <f t="shared" si="7"/>
        <v>3722.4829296127123</v>
      </c>
      <c r="G55" s="91">
        <f t="shared" si="1"/>
        <v>67421.34655297178</v>
      </c>
    </row>
    <row r="56" spans="1:7" x14ac:dyDescent="0.35">
      <c r="A56" s="117">
        <f t="shared" si="2"/>
        <v>46539</v>
      </c>
      <c r="B56" s="102">
        <f t="shared" si="3"/>
        <v>42</v>
      </c>
      <c r="C56" s="91">
        <f t="shared" si="4"/>
        <v>67421.34655297178</v>
      </c>
      <c r="D56" s="118">
        <f t="shared" si="5"/>
        <v>325.86984167269725</v>
      </c>
      <c r="E56" s="118">
        <f t="shared" si="6"/>
        <v>3396.6130879400148</v>
      </c>
      <c r="F56" s="118">
        <f t="shared" si="7"/>
        <v>3722.4829296127118</v>
      </c>
      <c r="G56" s="91">
        <f t="shared" si="1"/>
        <v>64024.733465031764</v>
      </c>
    </row>
    <row r="57" spans="1:7" x14ac:dyDescent="0.35">
      <c r="A57" s="117">
        <f t="shared" si="2"/>
        <v>46569</v>
      </c>
      <c r="B57" s="102">
        <f t="shared" si="3"/>
        <v>43</v>
      </c>
      <c r="C57" s="91">
        <f t="shared" si="4"/>
        <v>64024.733465031764</v>
      </c>
      <c r="D57" s="118">
        <f t="shared" si="5"/>
        <v>309.45287841432054</v>
      </c>
      <c r="E57" s="118">
        <f t="shared" si="6"/>
        <v>3413.0300511983914</v>
      </c>
      <c r="F57" s="118">
        <f t="shared" si="7"/>
        <v>3722.4829296127118</v>
      </c>
      <c r="G57" s="91">
        <f t="shared" si="1"/>
        <v>60611.703413833369</v>
      </c>
    </row>
    <row r="58" spans="1:7" x14ac:dyDescent="0.35">
      <c r="A58" s="117">
        <f t="shared" si="2"/>
        <v>46600</v>
      </c>
      <c r="B58" s="102">
        <f t="shared" si="3"/>
        <v>44</v>
      </c>
      <c r="C58" s="91">
        <f t="shared" si="4"/>
        <v>60611.703413833369</v>
      </c>
      <c r="D58" s="118">
        <f t="shared" si="5"/>
        <v>292.95656650019498</v>
      </c>
      <c r="E58" s="118">
        <f t="shared" si="6"/>
        <v>3429.5263631125172</v>
      </c>
      <c r="F58" s="118">
        <f t="shared" si="7"/>
        <v>3722.4829296127123</v>
      </c>
      <c r="G58" s="91">
        <f t="shared" si="1"/>
        <v>57182.177050720849</v>
      </c>
    </row>
    <row r="59" spans="1:7" x14ac:dyDescent="0.35">
      <c r="A59" s="117">
        <f t="shared" si="2"/>
        <v>46631</v>
      </c>
      <c r="B59" s="102">
        <f t="shared" si="3"/>
        <v>45</v>
      </c>
      <c r="C59" s="91">
        <f t="shared" si="4"/>
        <v>57182.177050720849</v>
      </c>
      <c r="D59" s="118">
        <f t="shared" si="5"/>
        <v>276.38052241181782</v>
      </c>
      <c r="E59" s="118">
        <f t="shared" si="6"/>
        <v>3446.102407200894</v>
      </c>
      <c r="F59" s="118">
        <f t="shared" si="7"/>
        <v>3722.4829296127118</v>
      </c>
      <c r="G59" s="91">
        <f t="shared" si="1"/>
        <v>53736.074643519954</v>
      </c>
    </row>
    <row r="60" spans="1:7" x14ac:dyDescent="0.35">
      <c r="A60" s="117">
        <f t="shared" si="2"/>
        <v>46661</v>
      </c>
      <c r="B60" s="102">
        <f t="shared" si="3"/>
        <v>46</v>
      </c>
      <c r="C60" s="91">
        <f t="shared" si="4"/>
        <v>53736.074643519954</v>
      </c>
      <c r="D60" s="118">
        <f t="shared" si="5"/>
        <v>259.72436077701349</v>
      </c>
      <c r="E60" s="118">
        <f t="shared" si="6"/>
        <v>3462.7585688356985</v>
      </c>
      <c r="F60" s="118">
        <f t="shared" si="7"/>
        <v>3722.4829296127118</v>
      </c>
      <c r="G60" s="91">
        <f t="shared" si="1"/>
        <v>50273.316074684255</v>
      </c>
    </row>
    <row r="61" spans="1:7" x14ac:dyDescent="0.35">
      <c r="A61" s="117">
        <f t="shared" si="2"/>
        <v>46692</v>
      </c>
      <c r="B61" s="102">
        <f t="shared" si="3"/>
        <v>47</v>
      </c>
      <c r="C61" s="91">
        <f t="shared" si="4"/>
        <v>50273.316074684255</v>
      </c>
      <c r="D61" s="118">
        <f t="shared" si="5"/>
        <v>242.98769436097427</v>
      </c>
      <c r="E61" s="118">
        <f t="shared" si="6"/>
        <v>3479.4952352517375</v>
      </c>
      <c r="F61" s="118">
        <f t="shared" si="7"/>
        <v>3722.4829296127118</v>
      </c>
      <c r="G61" s="91">
        <f t="shared" si="1"/>
        <v>46793.820839432519</v>
      </c>
    </row>
    <row r="62" spans="1:7" x14ac:dyDescent="0.35">
      <c r="A62" s="117">
        <f t="shared" si="2"/>
        <v>46722</v>
      </c>
      <c r="B62" s="102">
        <f t="shared" si="3"/>
        <v>48</v>
      </c>
      <c r="C62" s="91">
        <f t="shared" si="4"/>
        <v>46793.820839432519</v>
      </c>
      <c r="D62" s="118">
        <f t="shared" si="5"/>
        <v>226.17013405725754</v>
      </c>
      <c r="E62" s="118">
        <f t="shared" si="6"/>
        <v>3496.3127955554546</v>
      </c>
      <c r="F62" s="118">
        <f t="shared" si="7"/>
        <v>3722.4829296127123</v>
      </c>
      <c r="G62" s="91">
        <f t="shared" si="1"/>
        <v>43297.508043877067</v>
      </c>
    </row>
    <row r="63" spans="1:7" x14ac:dyDescent="0.35">
      <c r="A63" s="117">
        <f t="shared" si="2"/>
        <v>46753</v>
      </c>
      <c r="B63" s="102">
        <f t="shared" si="3"/>
        <v>49</v>
      </c>
      <c r="C63" s="91">
        <f t="shared" si="4"/>
        <v>43297.508043877067</v>
      </c>
      <c r="D63" s="118">
        <f t="shared" si="5"/>
        <v>209.27128887873948</v>
      </c>
      <c r="E63" s="118">
        <f t="shared" si="6"/>
        <v>3513.2116407339722</v>
      </c>
      <c r="F63" s="118">
        <f t="shared" si="7"/>
        <v>3722.4829296127118</v>
      </c>
      <c r="G63" s="91">
        <f t="shared" si="1"/>
        <v>39784.296403143097</v>
      </c>
    </row>
    <row r="64" spans="1:7" x14ac:dyDescent="0.35">
      <c r="A64" s="117">
        <f t="shared" si="2"/>
        <v>46784</v>
      </c>
      <c r="B64" s="102">
        <f t="shared" si="3"/>
        <v>50</v>
      </c>
      <c r="C64" s="91">
        <f t="shared" si="4"/>
        <v>39784.296403143097</v>
      </c>
      <c r="D64" s="118">
        <f t="shared" si="5"/>
        <v>192.29076594852529</v>
      </c>
      <c r="E64" s="118">
        <f t="shared" si="6"/>
        <v>3530.1921636641864</v>
      </c>
      <c r="F64" s="118">
        <f t="shared" si="7"/>
        <v>3722.4829296127118</v>
      </c>
      <c r="G64" s="91">
        <f t="shared" si="1"/>
        <v>36254.104239478911</v>
      </c>
    </row>
    <row r="65" spans="1:7" x14ac:dyDescent="0.35">
      <c r="A65" s="117">
        <f t="shared" si="2"/>
        <v>46813</v>
      </c>
      <c r="B65" s="102">
        <f t="shared" si="3"/>
        <v>51</v>
      </c>
      <c r="C65" s="91">
        <f t="shared" si="4"/>
        <v>36254.104239478911</v>
      </c>
      <c r="D65" s="118">
        <f t="shared" si="5"/>
        <v>175.22817049081507</v>
      </c>
      <c r="E65" s="118">
        <f t="shared" si="6"/>
        <v>3547.2547591218972</v>
      </c>
      <c r="F65" s="118">
        <f t="shared" si="7"/>
        <v>3722.4829296127123</v>
      </c>
      <c r="G65" s="91">
        <f t="shared" si="1"/>
        <v>32706.849480357014</v>
      </c>
    </row>
    <row r="66" spans="1:7" x14ac:dyDescent="0.35">
      <c r="A66" s="117">
        <f t="shared" si="2"/>
        <v>46844</v>
      </c>
      <c r="B66" s="102">
        <f t="shared" si="3"/>
        <v>52</v>
      </c>
      <c r="C66" s="91">
        <f t="shared" si="4"/>
        <v>32706.849480357014</v>
      </c>
      <c r="D66" s="118">
        <f t="shared" si="5"/>
        <v>158.08310582172587</v>
      </c>
      <c r="E66" s="118">
        <f t="shared" si="6"/>
        <v>3564.3998237909859</v>
      </c>
      <c r="F66" s="118">
        <f t="shared" si="7"/>
        <v>3722.4829296127118</v>
      </c>
      <c r="G66" s="91">
        <f t="shared" si="1"/>
        <v>29142.449656566027</v>
      </c>
    </row>
    <row r="67" spans="1:7" x14ac:dyDescent="0.35">
      <c r="A67" s="117">
        <f t="shared" si="2"/>
        <v>46874</v>
      </c>
      <c r="B67" s="102">
        <f t="shared" si="3"/>
        <v>53</v>
      </c>
      <c r="C67" s="91">
        <f t="shared" si="4"/>
        <v>29142.449656566027</v>
      </c>
      <c r="D67" s="118">
        <f t="shared" si="5"/>
        <v>140.85517334006946</v>
      </c>
      <c r="E67" s="118">
        <f t="shared" si="6"/>
        <v>3581.6277562726427</v>
      </c>
      <c r="F67" s="118">
        <f t="shared" si="7"/>
        <v>3722.4829296127123</v>
      </c>
      <c r="G67" s="91">
        <f t="shared" si="1"/>
        <v>25560.821900293384</v>
      </c>
    </row>
    <row r="68" spans="1:7" x14ac:dyDescent="0.35">
      <c r="A68" s="117">
        <f t="shared" si="2"/>
        <v>46905</v>
      </c>
      <c r="B68" s="102">
        <f t="shared" si="3"/>
        <v>54</v>
      </c>
      <c r="C68" s="91">
        <f t="shared" si="4"/>
        <v>25560.821900293384</v>
      </c>
      <c r="D68" s="118">
        <f t="shared" si="5"/>
        <v>123.54397251808504</v>
      </c>
      <c r="E68" s="118">
        <f t="shared" si="6"/>
        <v>3598.9389570946269</v>
      </c>
      <c r="F68" s="118">
        <f t="shared" si="7"/>
        <v>3722.4829296127118</v>
      </c>
      <c r="G68" s="91">
        <f t="shared" si="1"/>
        <v>21961.882943198758</v>
      </c>
    </row>
    <row r="69" spans="1:7" x14ac:dyDescent="0.35">
      <c r="A69" s="117">
        <f t="shared" si="2"/>
        <v>46935</v>
      </c>
      <c r="B69" s="102">
        <f t="shared" si="3"/>
        <v>55</v>
      </c>
      <c r="C69" s="91">
        <f t="shared" si="4"/>
        <v>21961.882943198758</v>
      </c>
      <c r="D69" s="118">
        <f t="shared" si="5"/>
        <v>106.14910089212766</v>
      </c>
      <c r="E69" s="118">
        <f t="shared" si="6"/>
        <v>3616.3338287205843</v>
      </c>
      <c r="F69" s="118">
        <f t="shared" si="7"/>
        <v>3722.4829296127118</v>
      </c>
      <c r="G69" s="91">
        <f t="shared" si="1"/>
        <v>18345.549114478174</v>
      </c>
    </row>
    <row r="70" spans="1:7" x14ac:dyDescent="0.35">
      <c r="A70" s="117">
        <f t="shared" si="2"/>
        <v>46966</v>
      </c>
      <c r="B70" s="102">
        <f t="shared" si="3"/>
        <v>56</v>
      </c>
      <c r="C70" s="91">
        <f t="shared" si="4"/>
        <v>18345.549114478174</v>
      </c>
      <c r="D70" s="118">
        <f t="shared" si="5"/>
        <v>88.670154053311506</v>
      </c>
      <c r="E70" s="118">
        <f t="shared" si="6"/>
        <v>3633.8127755594001</v>
      </c>
      <c r="F70" s="118">
        <f t="shared" si="7"/>
        <v>3722.4829296127114</v>
      </c>
      <c r="G70" s="91">
        <f t="shared" si="1"/>
        <v>14711.736338918774</v>
      </c>
    </row>
    <row r="71" spans="1:7" x14ac:dyDescent="0.35">
      <c r="A71" s="117">
        <f t="shared" si="2"/>
        <v>46997</v>
      </c>
      <c r="B71" s="102">
        <f t="shared" si="3"/>
        <v>57</v>
      </c>
      <c r="C71" s="91">
        <f t="shared" si="4"/>
        <v>14711.736338918774</v>
      </c>
      <c r="D71" s="118">
        <f t="shared" si="5"/>
        <v>71.106725638107747</v>
      </c>
      <c r="E71" s="118">
        <f t="shared" si="6"/>
        <v>3651.3762039746039</v>
      </c>
      <c r="F71" s="118">
        <f t="shared" si="7"/>
        <v>3722.4829296127118</v>
      </c>
      <c r="G71" s="91">
        <f t="shared" si="1"/>
        <v>11060.360134944171</v>
      </c>
    </row>
    <row r="72" spans="1:7" x14ac:dyDescent="0.35">
      <c r="A72" s="117">
        <f t="shared" si="2"/>
        <v>47027</v>
      </c>
      <c r="B72" s="102">
        <f t="shared" si="3"/>
        <v>58</v>
      </c>
      <c r="C72" s="91">
        <f t="shared" si="4"/>
        <v>11060.360134944171</v>
      </c>
      <c r="D72" s="118">
        <f t="shared" si="5"/>
        <v>53.458407318897152</v>
      </c>
      <c r="E72" s="118">
        <f t="shared" si="6"/>
        <v>3669.0245222938152</v>
      </c>
      <c r="F72" s="118">
        <f t="shared" si="7"/>
        <v>3722.4829296127123</v>
      </c>
      <c r="G72" s="91">
        <f t="shared" si="1"/>
        <v>7391.335612650355</v>
      </c>
    </row>
    <row r="73" spans="1:7" x14ac:dyDescent="0.35">
      <c r="A73" s="117">
        <f t="shared" si="2"/>
        <v>47058</v>
      </c>
      <c r="B73" s="102">
        <f t="shared" si="3"/>
        <v>59</v>
      </c>
      <c r="C73" s="91">
        <f t="shared" si="4"/>
        <v>7391.335612650355</v>
      </c>
      <c r="D73" s="118">
        <f t="shared" si="5"/>
        <v>35.72478879447705</v>
      </c>
      <c r="E73" s="118">
        <f t="shared" si="6"/>
        <v>3686.7581408182346</v>
      </c>
      <c r="F73" s="118">
        <f t="shared" si="7"/>
        <v>3722.4829296127118</v>
      </c>
      <c r="G73" s="91">
        <f t="shared" si="1"/>
        <v>3704.5774718321204</v>
      </c>
    </row>
    <row r="74" spans="1:7" x14ac:dyDescent="0.35">
      <c r="A74" s="117">
        <f t="shared" si="2"/>
        <v>47088</v>
      </c>
      <c r="B74" s="102">
        <f t="shared" si="3"/>
        <v>60</v>
      </c>
      <c r="C74" s="91">
        <f t="shared" si="4"/>
        <v>3704.5774718321204</v>
      </c>
      <c r="D74" s="118">
        <f t="shared" si="5"/>
        <v>17.905457780522248</v>
      </c>
      <c r="E74" s="118">
        <f t="shared" si="6"/>
        <v>3704.57747183219</v>
      </c>
      <c r="F74" s="118">
        <f t="shared" si="7"/>
        <v>3722.4829296127123</v>
      </c>
      <c r="G74" s="91">
        <f t="shared" si="1"/>
        <v>-6.957634468562901E-11</v>
      </c>
    </row>
    <row r="75" spans="1:7" x14ac:dyDescent="0.35">
      <c r="A75" s="117" t="str">
        <f t="shared" si="2"/>
        <v/>
      </c>
      <c r="B75" s="102" t="str">
        <f t="shared" si="3"/>
        <v/>
      </c>
      <c r="C75" s="91" t="str">
        <f t="shared" si="4"/>
        <v/>
      </c>
      <c r="D75" s="118" t="str">
        <f t="shared" si="5"/>
        <v/>
      </c>
      <c r="E75" s="118" t="str">
        <f t="shared" si="6"/>
        <v/>
      </c>
      <c r="F75" s="118" t="str">
        <f t="shared" si="7"/>
        <v/>
      </c>
      <c r="G75" s="91" t="str">
        <f t="shared" si="1"/>
        <v/>
      </c>
    </row>
    <row r="76" spans="1:7" x14ac:dyDescent="0.35">
      <c r="A76" s="117" t="str">
        <f t="shared" si="2"/>
        <v/>
      </c>
      <c r="B76" s="102" t="str">
        <f t="shared" si="3"/>
        <v/>
      </c>
      <c r="C76" s="91" t="str">
        <f t="shared" si="4"/>
        <v/>
      </c>
      <c r="D76" s="118" t="str">
        <f t="shared" si="5"/>
        <v/>
      </c>
      <c r="E76" s="118" t="str">
        <f t="shared" si="6"/>
        <v/>
      </c>
      <c r="F76" s="118" t="str">
        <f t="shared" si="7"/>
        <v/>
      </c>
      <c r="G76" s="91" t="str">
        <f t="shared" si="1"/>
        <v/>
      </c>
    </row>
    <row r="77" spans="1:7" x14ac:dyDescent="0.35">
      <c r="A77" s="117" t="str">
        <f t="shared" si="2"/>
        <v/>
      </c>
      <c r="B77" s="102" t="str">
        <f t="shared" si="3"/>
        <v/>
      </c>
      <c r="C77" s="91" t="str">
        <f t="shared" si="4"/>
        <v/>
      </c>
      <c r="D77" s="118" t="str">
        <f t="shared" si="5"/>
        <v/>
      </c>
      <c r="E77" s="118" t="str">
        <f t="shared" si="6"/>
        <v/>
      </c>
      <c r="F77" s="118" t="str">
        <f t="shared" si="7"/>
        <v/>
      </c>
      <c r="G77" s="91" t="str">
        <f t="shared" si="1"/>
        <v/>
      </c>
    </row>
    <row r="78" spans="1:7" x14ac:dyDescent="0.35">
      <c r="A78" s="117" t="str">
        <f t="shared" si="2"/>
        <v/>
      </c>
      <c r="B78" s="102" t="str">
        <f t="shared" si="3"/>
        <v/>
      </c>
      <c r="C78" s="91" t="str">
        <f t="shared" si="4"/>
        <v/>
      </c>
      <c r="D78" s="118" t="str">
        <f t="shared" si="5"/>
        <v/>
      </c>
      <c r="E78" s="118" t="str">
        <f t="shared" si="6"/>
        <v/>
      </c>
      <c r="F78" s="118" t="str">
        <f t="shared" si="7"/>
        <v/>
      </c>
      <c r="G78" s="91" t="str">
        <f t="shared" si="1"/>
        <v/>
      </c>
    </row>
    <row r="79" spans="1:7" x14ac:dyDescent="0.35">
      <c r="A79" s="117" t="str">
        <f t="shared" si="2"/>
        <v/>
      </c>
      <c r="B79" s="102" t="str">
        <f t="shared" si="3"/>
        <v/>
      </c>
      <c r="C79" s="91" t="str">
        <f t="shared" si="4"/>
        <v/>
      </c>
      <c r="D79" s="118" t="str">
        <f t="shared" si="5"/>
        <v/>
      </c>
      <c r="E79" s="118" t="str">
        <f t="shared" si="6"/>
        <v/>
      </c>
      <c r="F79" s="118" t="str">
        <f t="shared" si="7"/>
        <v/>
      </c>
      <c r="G79" s="91" t="str">
        <f t="shared" si="1"/>
        <v/>
      </c>
    </row>
    <row r="80" spans="1:7" x14ac:dyDescent="0.35">
      <c r="A80" s="117" t="str">
        <f t="shared" si="2"/>
        <v/>
      </c>
      <c r="B80" s="102" t="str">
        <f t="shared" si="3"/>
        <v/>
      </c>
      <c r="C80" s="91" t="str">
        <f t="shared" si="4"/>
        <v/>
      </c>
      <c r="D80" s="118" t="str">
        <f t="shared" si="5"/>
        <v/>
      </c>
      <c r="E80" s="118" t="str">
        <f t="shared" si="6"/>
        <v/>
      </c>
      <c r="F80" s="118" t="str">
        <f t="shared" si="7"/>
        <v/>
      </c>
      <c r="G80" s="91" t="str">
        <f t="shared" ref="G80:G143" si="8">IF(B80="","",SUM(C80)-SUM(E80))</f>
        <v/>
      </c>
    </row>
    <row r="81" spans="1:7" x14ac:dyDescent="0.35">
      <c r="A81" s="117" t="str">
        <f t="shared" ref="A81:A143" si="9">IF(B81="","",EDATE(A80,1))</f>
        <v/>
      </c>
      <c r="B81" s="102" t="str">
        <f t="shared" ref="B81:B143" si="10">IF(B80="","",IF(SUM(B80)+1&lt;=$E$7,SUM(B80)+1,""))</f>
        <v/>
      </c>
      <c r="C81" s="91" t="str">
        <f t="shared" ref="C81:C143" si="11">IF(B81="","",G80)</f>
        <v/>
      </c>
      <c r="D81" s="118" t="str">
        <f t="shared" ref="D81:D143" si="12">IF(B81="","",IPMT($E$11/12,B81,$E$7,-$E$8,$E$9,0))</f>
        <v/>
      </c>
      <c r="E81" s="118" t="str">
        <f t="shared" ref="E81:E143" si="13">IF(B81="","",PPMT($E$11/12,B81,$E$7,-$E$8,$E$9,0))</f>
        <v/>
      </c>
      <c r="F81" s="118" t="str">
        <f t="shared" ref="F81:F143" si="14">IF(B81="","",SUM(D81:E81))</f>
        <v/>
      </c>
      <c r="G81" s="91" t="str">
        <f t="shared" si="8"/>
        <v/>
      </c>
    </row>
    <row r="82" spans="1:7" x14ac:dyDescent="0.35">
      <c r="A82" s="117" t="str">
        <f t="shared" si="9"/>
        <v/>
      </c>
      <c r="B82" s="102" t="str">
        <f t="shared" si="10"/>
        <v/>
      </c>
      <c r="C82" s="91" t="str">
        <f t="shared" si="11"/>
        <v/>
      </c>
      <c r="D82" s="118" t="str">
        <f t="shared" si="12"/>
        <v/>
      </c>
      <c r="E82" s="118" t="str">
        <f t="shared" si="13"/>
        <v/>
      </c>
      <c r="F82" s="118" t="str">
        <f t="shared" si="14"/>
        <v/>
      </c>
      <c r="G82" s="91" t="str">
        <f t="shared" si="8"/>
        <v/>
      </c>
    </row>
    <row r="83" spans="1:7" x14ac:dyDescent="0.35">
      <c r="A83" s="117" t="str">
        <f t="shared" si="9"/>
        <v/>
      </c>
      <c r="B83" s="102" t="str">
        <f t="shared" si="10"/>
        <v/>
      </c>
      <c r="C83" s="91" t="str">
        <f t="shared" si="11"/>
        <v/>
      </c>
      <c r="D83" s="118" t="str">
        <f t="shared" si="12"/>
        <v/>
      </c>
      <c r="E83" s="118" t="str">
        <f t="shared" si="13"/>
        <v/>
      </c>
      <c r="F83" s="118" t="str">
        <f t="shared" si="14"/>
        <v/>
      </c>
      <c r="G83" s="91" t="str">
        <f t="shared" si="8"/>
        <v/>
      </c>
    </row>
    <row r="84" spans="1:7" x14ac:dyDescent="0.35">
      <c r="A84" s="117" t="str">
        <f t="shared" si="9"/>
        <v/>
      </c>
      <c r="B84" s="102" t="str">
        <f t="shared" si="10"/>
        <v/>
      </c>
      <c r="C84" s="91" t="str">
        <f t="shared" si="11"/>
        <v/>
      </c>
      <c r="D84" s="118" t="str">
        <f t="shared" si="12"/>
        <v/>
      </c>
      <c r="E84" s="118" t="str">
        <f t="shared" si="13"/>
        <v/>
      </c>
      <c r="F84" s="118" t="str">
        <f t="shared" si="14"/>
        <v/>
      </c>
      <c r="G84" s="91" t="str">
        <f t="shared" si="8"/>
        <v/>
      </c>
    </row>
    <row r="85" spans="1:7" x14ac:dyDescent="0.35">
      <c r="A85" s="117" t="str">
        <f t="shared" si="9"/>
        <v/>
      </c>
      <c r="B85" s="102" t="str">
        <f t="shared" si="10"/>
        <v/>
      </c>
      <c r="C85" s="91" t="str">
        <f t="shared" si="11"/>
        <v/>
      </c>
      <c r="D85" s="118" t="str">
        <f t="shared" si="12"/>
        <v/>
      </c>
      <c r="E85" s="118" t="str">
        <f t="shared" si="13"/>
        <v/>
      </c>
      <c r="F85" s="118" t="str">
        <f t="shared" si="14"/>
        <v/>
      </c>
      <c r="G85" s="91" t="str">
        <f t="shared" si="8"/>
        <v/>
      </c>
    </row>
    <row r="86" spans="1:7" x14ac:dyDescent="0.35">
      <c r="A86" s="117" t="str">
        <f t="shared" si="9"/>
        <v/>
      </c>
      <c r="B86" s="102" t="str">
        <f t="shared" si="10"/>
        <v/>
      </c>
      <c r="C86" s="91" t="str">
        <f t="shared" si="11"/>
        <v/>
      </c>
      <c r="D86" s="118" t="str">
        <f t="shared" si="12"/>
        <v/>
      </c>
      <c r="E86" s="118" t="str">
        <f t="shared" si="13"/>
        <v/>
      </c>
      <c r="F86" s="118" t="str">
        <f t="shared" si="14"/>
        <v/>
      </c>
      <c r="G86" s="91" t="str">
        <f t="shared" si="8"/>
        <v/>
      </c>
    </row>
    <row r="87" spans="1:7" x14ac:dyDescent="0.35">
      <c r="A87" s="117" t="str">
        <f t="shared" si="9"/>
        <v/>
      </c>
      <c r="B87" s="102" t="str">
        <f t="shared" si="10"/>
        <v/>
      </c>
      <c r="C87" s="91" t="str">
        <f t="shared" si="11"/>
        <v/>
      </c>
      <c r="D87" s="118" t="str">
        <f t="shared" si="12"/>
        <v/>
      </c>
      <c r="E87" s="118" t="str">
        <f t="shared" si="13"/>
        <v/>
      </c>
      <c r="F87" s="118" t="str">
        <f t="shared" si="14"/>
        <v/>
      </c>
      <c r="G87" s="91" t="str">
        <f t="shared" si="8"/>
        <v/>
      </c>
    </row>
    <row r="88" spans="1:7" x14ac:dyDescent="0.35">
      <c r="A88" s="117" t="str">
        <f t="shared" si="9"/>
        <v/>
      </c>
      <c r="B88" s="102" t="str">
        <f t="shared" si="10"/>
        <v/>
      </c>
      <c r="C88" s="91" t="str">
        <f t="shared" si="11"/>
        <v/>
      </c>
      <c r="D88" s="118" t="str">
        <f t="shared" si="12"/>
        <v/>
      </c>
      <c r="E88" s="118" t="str">
        <f t="shared" si="13"/>
        <v/>
      </c>
      <c r="F88" s="118" t="str">
        <f t="shared" si="14"/>
        <v/>
      </c>
      <c r="G88" s="91" t="str">
        <f t="shared" si="8"/>
        <v/>
      </c>
    </row>
    <row r="89" spans="1:7" x14ac:dyDescent="0.35">
      <c r="A89" s="117" t="str">
        <f t="shared" si="9"/>
        <v/>
      </c>
      <c r="B89" s="102" t="str">
        <f t="shared" si="10"/>
        <v/>
      </c>
      <c r="C89" s="91" t="str">
        <f t="shared" si="11"/>
        <v/>
      </c>
      <c r="D89" s="118" t="str">
        <f t="shared" si="12"/>
        <v/>
      </c>
      <c r="E89" s="118" t="str">
        <f t="shared" si="13"/>
        <v/>
      </c>
      <c r="F89" s="118" t="str">
        <f t="shared" si="14"/>
        <v/>
      </c>
      <c r="G89" s="91" t="str">
        <f t="shared" si="8"/>
        <v/>
      </c>
    </row>
    <row r="90" spans="1:7" x14ac:dyDescent="0.35">
      <c r="A90" s="117" t="str">
        <f t="shared" si="9"/>
        <v/>
      </c>
      <c r="B90" s="102" t="str">
        <f t="shared" si="10"/>
        <v/>
      </c>
      <c r="C90" s="91" t="str">
        <f t="shared" si="11"/>
        <v/>
      </c>
      <c r="D90" s="118" t="str">
        <f t="shared" si="12"/>
        <v/>
      </c>
      <c r="E90" s="118" t="str">
        <f t="shared" si="13"/>
        <v/>
      </c>
      <c r="F90" s="118" t="str">
        <f t="shared" si="14"/>
        <v/>
      </c>
      <c r="G90" s="91" t="str">
        <f t="shared" si="8"/>
        <v/>
      </c>
    </row>
    <row r="91" spans="1:7" x14ac:dyDescent="0.35">
      <c r="A91" s="117" t="str">
        <f t="shared" si="9"/>
        <v/>
      </c>
      <c r="B91" s="102" t="str">
        <f t="shared" si="10"/>
        <v/>
      </c>
      <c r="C91" s="91" t="str">
        <f t="shared" si="11"/>
        <v/>
      </c>
      <c r="D91" s="118" t="str">
        <f t="shared" si="12"/>
        <v/>
      </c>
      <c r="E91" s="118" t="str">
        <f t="shared" si="13"/>
        <v/>
      </c>
      <c r="F91" s="118" t="str">
        <f t="shared" si="14"/>
        <v/>
      </c>
      <c r="G91" s="91" t="str">
        <f t="shared" si="8"/>
        <v/>
      </c>
    </row>
    <row r="92" spans="1:7" x14ac:dyDescent="0.35">
      <c r="A92" s="117" t="str">
        <f t="shared" si="9"/>
        <v/>
      </c>
      <c r="B92" s="102" t="str">
        <f t="shared" si="10"/>
        <v/>
      </c>
      <c r="C92" s="91" t="str">
        <f t="shared" si="11"/>
        <v/>
      </c>
      <c r="D92" s="118" t="str">
        <f t="shared" si="12"/>
        <v/>
      </c>
      <c r="E92" s="118" t="str">
        <f t="shared" si="13"/>
        <v/>
      </c>
      <c r="F92" s="118" t="str">
        <f t="shared" si="14"/>
        <v/>
      </c>
      <c r="G92" s="91" t="str">
        <f t="shared" si="8"/>
        <v/>
      </c>
    </row>
    <row r="93" spans="1:7" x14ac:dyDescent="0.35">
      <c r="A93" s="117" t="str">
        <f t="shared" si="9"/>
        <v/>
      </c>
      <c r="B93" s="102" t="str">
        <f t="shared" si="10"/>
        <v/>
      </c>
      <c r="C93" s="91" t="str">
        <f t="shared" si="11"/>
        <v/>
      </c>
      <c r="D93" s="118" t="str">
        <f t="shared" si="12"/>
        <v/>
      </c>
      <c r="E93" s="118" t="str">
        <f t="shared" si="13"/>
        <v/>
      </c>
      <c r="F93" s="118" t="str">
        <f t="shared" si="14"/>
        <v/>
      </c>
      <c r="G93" s="91" t="str">
        <f t="shared" si="8"/>
        <v/>
      </c>
    </row>
    <row r="94" spans="1:7" x14ac:dyDescent="0.35">
      <c r="A94" s="117" t="str">
        <f t="shared" si="9"/>
        <v/>
      </c>
      <c r="B94" s="102" t="str">
        <f t="shared" si="10"/>
        <v/>
      </c>
      <c r="C94" s="91" t="str">
        <f t="shared" si="11"/>
        <v/>
      </c>
      <c r="D94" s="118" t="str">
        <f t="shared" si="12"/>
        <v/>
      </c>
      <c r="E94" s="118" t="str">
        <f t="shared" si="13"/>
        <v/>
      </c>
      <c r="F94" s="118" t="str">
        <f t="shared" si="14"/>
        <v/>
      </c>
      <c r="G94" s="91" t="str">
        <f t="shared" si="8"/>
        <v/>
      </c>
    </row>
    <row r="95" spans="1:7" x14ac:dyDescent="0.35">
      <c r="A95" s="117" t="str">
        <f t="shared" si="9"/>
        <v/>
      </c>
      <c r="B95" s="102" t="str">
        <f t="shared" si="10"/>
        <v/>
      </c>
      <c r="C95" s="91" t="str">
        <f t="shared" si="11"/>
        <v/>
      </c>
      <c r="D95" s="118" t="str">
        <f t="shared" si="12"/>
        <v/>
      </c>
      <c r="E95" s="118" t="str">
        <f t="shared" si="13"/>
        <v/>
      </c>
      <c r="F95" s="118" t="str">
        <f t="shared" si="14"/>
        <v/>
      </c>
      <c r="G95" s="91" t="str">
        <f t="shared" si="8"/>
        <v/>
      </c>
    </row>
    <row r="96" spans="1:7" x14ac:dyDescent="0.35">
      <c r="A96" s="117" t="str">
        <f t="shared" si="9"/>
        <v/>
      </c>
      <c r="B96" s="102" t="str">
        <f t="shared" si="10"/>
        <v/>
      </c>
      <c r="C96" s="91" t="str">
        <f t="shared" si="11"/>
        <v/>
      </c>
      <c r="D96" s="118" t="str">
        <f t="shared" si="12"/>
        <v/>
      </c>
      <c r="E96" s="118" t="str">
        <f t="shared" si="13"/>
        <v/>
      </c>
      <c r="F96" s="118" t="str">
        <f t="shared" si="14"/>
        <v/>
      </c>
      <c r="G96" s="91" t="str">
        <f t="shared" si="8"/>
        <v/>
      </c>
    </row>
    <row r="97" spans="1:7" x14ac:dyDescent="0.35">
      <c r="A97" s="117" t="str">
        <f t="shared" si="9"/>
        <v/>
      </c>
      <c r="B97" s="102" t="str">
        <f t="shared" si="10"/>
        <v/>
      </c>
      <c r="C97" s="91" t="str">
        <f t="shared" si="11"/>
        <v/>
      </c>
      <c r="D97" s="118" t="str">
        <f t="shared" si="12"/>
        <v/>
      </c>
      <c r="E97" s="118" t="str">
        <f t="shared" si="13"/>
        <v/>
      </c>
      <c r="F97" s="118" t="str">
        <f t="shared" si="14"/>
        <v/>
      </c>
      <c r="G97" s="91" t="str">
        <f t="shared" si="8"/>
        <v/>
      </c>
    </row>
    <row r="98" spans="1:7" x14ac:dyDescent="0.35">
      <c r="A98" s="117" t="str">
        <f t="shared" si="9"/>
        <v/>
      </c>
      <c r="B98" s="102" t="str">
        <f t="shared" si="10"/>
        <v/>
      </c>
      <c r="C98" s="91" t="str">
        <f t="shared" si="11"/>
        <v/>
      </c>
      <c r="D98" s="118" t="str">
        <f t="shared" si="12"/>
        <v/>
      </c>
      <c r="E98" s="118" t="str">
        <f t="shared" si="13"/>
        <v/>
      </c>
      <c r="F98" s="118" t="str">
        <f t="shared" si="14"/>
        <v/>
      </c>
      <c r="G98" s="91" t="str">
        <f t="shared" si="8"/>
        <v/>
      </c>
    </row>
    <row r="99" spans="1:7" x14ac:dyDescent="0.35">
      <c r="A99" s="117" t="str">
        <f t="shared" si="9"/>
        <v/>
      </c>
      <c r="B99" s="102" t="str">
        <f t="shared" si="10"/>
        <v/>
      </c>
      <c r="C99" s="91" t="str">
        <f t="shared" si="11"/>
        <v/>
      </c>
      <c r="D99" s="118" t="str">
        <f t="shared" si="12"/>
        <v/>
      </c>
      <c r="E99" s="118" t="str">
        <f t="shared" si="13"/>
        <v/>
      </c>
      <c r="F99" s="118" t="str">
        <f t="shared" si="14"/>
        <v/>
      </c>
      <c r="G99" s="91" t="str">
        <f t="shared" si="8"/>
        <v/>
      </c>
    </row>
    <row r="100" spans="1:7" x14ac:dyDescent="0.35">
      <c r="A100" s="117" t="str">
        <f t="shared" si="9"/>
        <v/>
      </c>
      <c r="B100" s="102" t="str">
        <f t="shared" si="10"/>
        <v/>
      </c>
      <c r="C100" s="91" t="str">
        <f t="shared" si="11"/>
        <v/>
      </c>
      <c r="D100" s="118" t="str">
        <f t="shared" si="12"/>
        <v/>
      </c>
      <c r="E100" s="118" t="str">
        <f t="shared" si="13"/>
        <v/>
      </c>
      <c r="F100" s="118" t="str">
        <f t="shared" si="14"/>
        <v/>
      </c>
      <c r="G100" s="91" t="str">
        <f t="shared" si="8"/>
        <v/>
      </c>
    </row>
    <row r="101" spans="1:7" x14ac:dyDescent="0.35">
      <c r="A101" s="117" t="str">
        <f t="shared" si="9"/>
        <v/>
      </c>
      <c r="B101" s="102" t="str">
        <f t="shared" si="10"/>
        <v/>
      </c>
      <c r="C101" s="91" t="str">
        <f t="shared" si="11"/>
        <v/>
      </c>
      <c r="D101" s="118" t="str">
        <f t="shared" si="12"/>
        <v/>
      </c>
      <c r="E101" s="118" t="str">
        <f t="shared" si="13"/>
        <v/>
      </c>
      <c r="F101" s="118" t="str">
        <f t="shared" si="14"/>
        <v/>
      </c>
      <c r="G101" s="91" t="str">
        <f t="shared" si="8"/>
        <v/>
      </c>
    </row>
    <row r="102" spans="1:7" x14ac:dyDescent="0.35">
      <c r="A102" s="117" t="str">
        <f t="shared" si="9"/>
        <v/>
      </c>
      <c r="B102" s="102" t="str">
        <f t="shared" si="10"/>
        <v/>
      </c>
      <c r="C102" s="91" t="str">
        <f t="shared" si="11"/>
        <v/>
      </c>
      <c r="D102" s="118" t="str">
        <f t="shared" si="12"/>
        <v/>
      </c>
      <c r="E102" s="118" t="str">
        <f t="shared" si="13"/>
        <v/>
      </c>
      <c r="F102" s="118" t="str">
        <f t="shared" si="14"/>
        <v/>
      </c>
      <c r="G102" s="91" t="str">
        <f t="shared" si="8"/>
        <v/>
      </c>
    </row>
    <row r="103" spans="1:7" x14ac:dyDescent="0.35">
      <c r="A103" s="117" t="str">
        <f t="shared" si="9"/>
        <v/>
      </c>
      <c r="B103" s="102" t="str">
        <f t="shared" si="10"/>
        <v/>
      </c>
      <c r="C103" s="91" t="str">
        <f t="shared" si="11"/>
        <v/>
      </c>
      <c r="D103" s="118" t="str">
        <f t="shared" si="12"/>
        <v/>
      </c>
      <c r="E103" s="118" t="str">
        <f t="shared" si="13"/>
        <v/>
      </c>
      <c r="F103" s="118" t="str">
        <f t="shared" si="14"/>
        <v/>
      </c>
      <c r="G103" s="91" t="str">
        <f t="shared" si="8"/>
        <v/>
      </c>
    </row>
    <row r="104" spans="1:7" x14ac:dyDescent="0.35">
      <c r="A104" s="117" t="str">
        <f t="shared" si="9"/>
        <v/>
      </c>
      <c r="B104" s="102" t="str">
        <f t="shared" si="10"/>
        <v/>
      </c>
      <c r="C104" s="91" t="str">
        <f t="shared" si="11"/>
        <v/>
      </c>
      <c r="D104" s="118" t="str">
        <f t="shared" si="12"/>
        <v/>
      </c>
      <c r="E104" s="118" t="str">
        <f t="shared" si="13"/>
        <v/>
      </c>
      <c r="F104" s="118" t="str">
        <f t="shared" si="14"/>
        <v/>
      </c>
      <c r="G104" s="91" t="str">
        <f t="shared" si="8"/>
        <v/>
      </c>
    </row>
    <row r="105" spans="1:7" x14ac:dyDescent="0.35">
      <c r="A105" s="117" t="str">
        <f t="shared" si="9"/>
        <v/>
      </c>
      <c r="B105" s="102" t="str">
        <f t="shared" si="10"/>
        <v/>
      </c>
      <c r="C105" s="91" t="str">
        <f t="shared" si="11"/>
        <v/>
      </c>
      <c r="D105" s="118" t="str">
        <f t="shared" si="12"/>
        <v/>
      </c>
      <c r="E105" s="118" t="str">
        <f t="shared" si="13"/>
        <v/>
      </c>
      <c r="F105" s="118" t="str">
        <f t="shared" si="14"/>
        <v/>
      </c>
      <c r="G105" s="91" t="str">
        <f t="shared" si="8"/>
        <v/>
      </c>
    </row>
    <row r="106" spans="1:7" x14ac:dyDescent="0.35">
      <c r="A106" s="117" t="str">
        <f t="shared" si="9"/>
        <v/>
      </c>
      <c r="B106" s="102" t="str">
        <f t="shared" si="10"/>
        <v/>
      </c>
      <c r="C106" s="91" t="str">
        <f t="shared" si="11"/>
        <v/>
      </c>
      <c r="D106" s="118" t="str">
        <f t="shared" si="12"/>
        <v/>
      </c>
      <c r="E106" s="118" t="str">
        <f t="shared" si="13"/>
        <v/>
      </c>
      <c r="F106" s="118" t="str">
        <f t="shared" si="14"/>
        <v/>
      </c>
      <c r="G106" s="91" t="str">
        <f t="shared" si="8"/>
        <v/>
      </c>
    </row>
    <row r="107" spans="1:7" x14ac:dyDescent="0.35">
      <c r="A107" s="117" t="str">
        <f t="shared" si="9"/>
        <v/>
      </c>
      <c r="B107" s="102" t="str">
        <f t="shared" si="10"/>
        <v/>
      </c>
      <c r="C107" s="91" t="str">
        <f t="shared" si="11"/>
        <v/>
      </c>
      <c r="D107" s="118" t="str">
        <f t="shared" si="12"/>
        <v/>
      </c>
      <c r="E107" s="118" t="str">
        <f t="shared" si="13"/>
        <v/>
      </c>
      <c r="F107" s="118" t="str">
        <f t="shared" si="14"/>
        <v/>
      </c>
      <c r="G107" s="91" t="str">
        <f t="shared" si="8"/>
        <v/>
      </c>
    </row>
    <row r="108" spans="1:7" x14ac:dyDescent="0.35">
      <c r="A108" s="117" t="str">
        <f t="shared" si="9"/>
        <v/>
      </c>
      <c r="B108" s="102" t="str">
        <f t="shared" si="10"/>
        <v/>
      </c>
      <c r="C108" s="91" t="str">
        <f t="shared" si="11"/>
        <v/>
      </c>
      <c r="D108" s="118" t="str">
        <f t="shared" si="12"/>
        <v/>
      </c>
      <c r="E108" s="118" t="str">
        <f t="shared" si="13"/>
        <v/>
      </c>
      <c r="F108" s="118" t="str">
        <f t="shared" si="14"/>
        <v/>
      </c>
      <c r="G108" s="91" t="str">
        <f t="shared" si="8"/>
        <v/>
      </c>
    </row>
    <row r="109" spans="1:7" x14ac:dyDescent="0.35">
      <c r="A109" s="117" t="str">
        <f t="shared" si="9"/>
        <v/>
      </c>
      <c r="B109" s="102" t="str">
        <f t="shared" si="10"/>
        <v/>
      </c>
      <c r="C109" s="91" t="str">
        <f t="shared" si="11"/>
        <v/>
      </c>
      <c r="D109" s="118" t="str">
        <f t="shared" si="12"/>
        <v/>
      </c>
      <c r="E109" s="118" t="str">
        <f t="shared" si="13"/>
        <v/>
      </c>
      <c r="F109" s="118" t="str">
        <f t="shared" si="14"/>
        <v/>
      </c>
      <c r="G109" s="91" t="str">
        <f t="shared" si="8"/>
        <v/>
      </c>
    </row>
    <row r="110" spans="1:7" x14ac:dyDescent="0.35">
      <c r="A110" s="117" t="str">
        <f t="shared" si="9"/>
        <v/>
      </c>
      <c r="B110" s="102" t="str">
        <f t="shared" si="10"/>
        <v/>
      </c>
      <c r="C110" s="91" t="str">
        <f t="shared" si="11"/>
        <v/>
      </c>
      <c r="D110" s="118" t="str">
        <f t="shared" si="12"/>
        <v/>
      </c>
      <c r="E110" s="118" t="str">
        <f t="shared" si="13"/>
        <v/>
      </c>
      <c r="F110" s="118" t="str">
        <f t="shared" si="14"/>
        <v/>
      </c>
      <c r="G110" s="91" t="str">
        <f t="shared" si="8"/>
        <v/>
      </c>
    </row>
    <row r="111" spans="1:7" x14ac:dyDescent="0.35">
      <c r="A111" s="117" t="str">
        <f t="shared" si="9"/>
        <v/>
      </c>
      <c r="B111" s="102" t="str">
        <f t="shared" si="10"/>
        <v/>
      </c>
      <c r="C111" s="91" t="str">
        <f t="shared" si="11"/>
        <v/>
      </c>
      <c r="D111" s="118" t="str">
        <f t="shared" si="12"/>
        <v/>
      </c>
      <c r="E111" s="118" t="str">
        <f t="shared" si="13"/>
        <v/>
      </c>
      <c r="F111" s="118" t="str">
        <f t="shared" si="14"/>
        <v/>
      </c>
      <c r="G111" s="91" t="str">
        <f t="shared" si="8"/>
        <v/>
      </c>
    </row>
    <row r="112" spans="1:7" x14ac:dyDescent="0.35">
      <c r="A112" s="117" t="str">
        <f t="shared" si="9"/>
        <v/>
      </c>
      <c r="B112" s="102" t="str">
        <f t="shared" si="10"/>
        <v/>
      </c>
      <c r="C112" s="91" t="str">
        <f t="shared" si="11"/>
        <v/>
      </c>
      <c r="D112" s="118" t="str">
        <f t="shared" si="12"/>
        <v/>
      </c>
      <c r="E112" s="118" t="str">
        <f t="shared" si="13"/>
        <v/>
      </c>
      <c r="F112" s="118" t="str">
        <f t="shared" si="14"/>
        <v/>
      </c>
      <c r="G112" s="91" t="str">
        <f t="shared" si="8"/>
        <v/>
      </c>
    </row>
    <row r="113" spans="1:7" x14ac:dyDescent="0.35">
      <c r="A113" s="117" t="str">
        <f t="shared" si="9"/>
        <v/>
      </c>
      <c r="B113" s="102" t="str">
        <f t="shared" si="10"/>
        <v/>
      </c>
      <c r="C113" s="91" t="str">
        <f t="shared" si="11"/>
        <v/>
      </c>
      <c r="D113" s="118" t="str">
        <f t="shared" si="12"/>
        <v/>
      </c>
      <c r="E113" s="118" t="str">
        <f t="shared" si="13"/>
        <v/>
      </c>
      <c r="F113" s="118" t="str">
        <f t="shared" si="14"/>
        <v/>
      </c>
      <c r="G113" s="91" t="str">
        <f t="shared" si="8"/>
        <v/>
      </c>
    </row>
    <row r="114" spans="1:7" x14ac:dyDescent="0.35">
      <c r="A114" s="117" t="str">
        <f t="shared" si="9"/>
        <v/>
      </c>
      <c r="B114" s="102" t="str">
        <f t="shared" si="10"/>
        <v/>
      </c>
      <c r="C114" s="91" t="str">
        <f t="shared" si="11"/>
        <v/>
      </c>
      <c r="D114" s="118" t="str">
        <f t="shared" si="12"/>
        <v/>
      </c>
      <c r="E114" s="118" t="str">
        <f t="shared" si="13"/>
        <v/>
      </c>
      <c r="F114" s="118" t="str">
        <f t="shared" si="14"/>
        <v/>
      </c>
      <c r="G114" s="91" t="str">
        <f t="shared" si="8"/>
        <v/>
      </c>
    </row>
    <row r="115" spans="1:7" x14ac:dyDescent="0.35">
      <c r="A115" s="117" t="str">
        <f t="shared" si="9"/>
        <v/>
      </c>
      <c r="B115" s="102" t="str">
        <f t="shared" si="10"/>
        <v/>
      </c>
      <c r="C115" s="91" t="str">
        <f t="shared" si="11"/>
        <v/>
      </c>
      <c r="D115" s="118" t="str">
        <f t="shared" si="12"/>
        <v/>
      </c>
      <c r="E115" s="118" t="str">
        <f t="shared" si="13"/>
        <v/>
      </c>
      <c r="F115" s="118" t="str">
        <f t="shared" si="14"/>
        <v/>
      </c>
      <c r="G115" s="91" t="str">
        <f t="shared" si="8"/>
        <v/>
      </c>
    </row>
    <row r="116" spans="1:7" x14ac:dyDescent="0.35">
      <c r="A116" s="117" t="str">
        <f t="shared" si="9"/>
        <v/>
      </c>
      <c r="B116" s="102" t="str">
        <f t="shared" si="10"/>
        <v/>
      </c>
      <c r="C116" s="91" t="str">
        <f t="shared" si="11"/>
        <v/>
      </c>
      <c r="D116" s="118" t="str">
        <f t="shared" si="12"/>
        <v/>
      </c>
      <c r="E116" s="118" t="str">
        <f t="shared" si="13"/>
        <v/>
      </c>
      <c r="F116" s="118" t="str">
        <f t="shared" si="14"/>
        <v/>
      </c>
      <c r="G116" s="91" t="str">
        <f t="shared" si="8"/>
        <v/>
      </c>
    </row>
    <row r="117" spans="1:7" x14ac:dyDescent="0.35">
      <c r="A117" s="117" t="str">
        <f t="shared" si="9"/>
        <v/>
      </c>
      <c r="B117" s="102" t="str">
        <f t="shared" si="10"/>
        <v/>
      </c>
      <c r="C117" s="91" t="str">
        <f t="shared" si="11"/>
        <v/>
      </c>
      <c r="D117" s="118" t="str">
        <f t="shared" si="12"/>
        <v/>
      </c>
      <c r="E117" s="118" t="str">
        <f t="shared" si="13"/>
        <v/>
      </c>
      <c r="F117" s="118" t="str">
        <f t="shared" si="14"/>
        <v/>
      </c>
      <c r="G117" s="91" t="str">
        <f t="shared" si="8"/>
        <v/>
      </c>
    </row>
    <row r="118" spans="1:7" x14ac:dyDescent="0.35">
      <c r="A118" s="117" t="str">
        <f t="shared" si="9"/>
        <v/>
      </c>
      <c r="B118" s="102" t="str">
        <f t="shared" si="10"/>
        <v/>
      </c>
      <c r="C118" s="91" t="str">
        <f t="shared" si="11"/>
        <v/>
      </c>
      <c r="D118" s="118" t="str">
        <f t="shared" si="12"/>
        <v/>
      </c>
      <c r="E118" s="118" t="str">
        <f t="shared" si="13"/>
        <v/>
      </c>
      <c r="F118" s="118" t="str">
        <f t="shared" si="14"/>
        <v/>
      </c>
      <c r="G118" s="91" t="str">
        <f t="shared" si="8"/>
        <v/>
      </c>
    </row>
    <row r="119" spans="1:7" x14ac:dyDescent="0.35">
      <c r="A119" s="117" t="str">
        <f t="shared" si="9"/>
        <v/>
      </c>
      <c r="B119" s="102" t="str">
        <f t="shared" si="10"/>
        <v/>
      </c>
      <c r="C119" s="91" t="str">
        <f t="shared" si="11"/>
        <v/>
      </c>
      <c r="D119" s="118" t="str">
        <f t="shared" si="12"/>
        <v/>
      </c>
      <c r="E119" s="118" t="str">
        <f t="shared" si="13"/>
        <v/>
      </c>
      <c r="F119" s="118" t="str">
        <f t="shared" si="14"/>
        <v/>
      </c>
      <c r="G119" s="91" t="str">
        <f t="shared" si="8"/>
        <v/>
      </c>
    </row>
    <row r="120" spans="1:7" x14ac:dyDescent="0.35">
      <c r="A120" s="117" t="str">
        <f t="shared" si="9"/>
        <v/>
      </c>
      <c r="B120" s="102" t="str">
        <f t="shared" si="10"/>
        <v/>
      </c>
      <c r="C120" s="91" t="str">
        <f t="shared" si="11"/>
        <v/>
      </c>
      <c r="D120" s="118" t="str">
        <f t="shared" si="12"/>
        <v/>
      </c>
      <c r="E120" s="118" t="str">
        <f t="shared" si="13"/>
        <v/>
      </c>
      <c r="F120" s="118" t="str">
        <f t="shared" si="14"/>
        <v/>
      </c>
      <c r="G120" s="91" t="str">
        <f t="shared" si="8"/>
        <v/>
      </c>
    </row>
    <row r="121" spans="1:7" x14ac:dyDescent="0.35">
      <c r="A121" s="117" t="str">
        <f t="shared" si="9"/>
        <v/>
      </c>
      <c r="B121" s="102" t="str">
        <f t="shared" si="10"/>
        <v/>
      </c>
      <c r="C121" s="91" t="str">
        <f t="shared" si="11"/>
        <v/>
      </c>
      <c r="D121" s="118" t="str">
        <f t="shared" si="12"/>
        <v/>
      </c>
      <c r="E121" s="118" t="str">
        <f t="shared" si="13"/>
        <v/>
      </c>
      <c r="F121" s="118" t="str">
        <f t="shared" si="14"/>
        <v/>
      </c>
      <c r="G121" s="91" t="str">
        <f t="shared" si="8"/>
        <v/>
      </c>
    </row>
    <row r="122" spans="1:7" x14ac:dyDescent="0.35">
      <c r="A122" s="117" t="str">
        <f t="shared" si="9"/>
        <v/>
      </c>
      <c r="B122" s="102" t="str">
        <f t="shared" si="10"/>
        <v/>
      </c>
      <c r="C122" s="91" t="str">
        <f t="shared" si="11"/>
        <v/>
      </c>
      <c r="D122" s="118" t="str">
        <f t="shared" si="12"/>
        <v/>
      </c>
      <c r="E122" s="118" t="str">
        <f t="shared" si="13"/>
        <v/>
      </c>
      <c r="F122" s="118" t="str">
        <f t="shared" si="14"/>
        <v/>
      </c>
      <c r="G122" s="91" t="str">
        <f t="shared" si="8"/>
        <v/>
      </c>
    </row>
    <row r="123" spans="1:7" x14ac:dyDescent="0.35">
      <c r="A123" s="117" t="str">
        <f t="shared" si="9"/>
        <v/>
      </c>
      <c r="B123" s="102" t="str">
        <f t="shared" si="10"/>
        <v/>
      </c>
      <c r="C123" s="91" t="str">
        <f t="shared" si="11"/>
        <v/>
      </c>
      <c r="D123" s="118" t="str">
        <f t="shared" si="12"/>
        <v/>
      </c>
      <c r="E123" s="118" t="str">
        <f t="shared" si="13"/>
        <v/>
      </c>
      <c r="F123" s="118" t="str">
        <f t="shared" si="14"/>
        <v/>
      </c>
      <c r="G123" s="91" t="str">
        <f t="shared" si="8"/>
        <v/>
      </c>
    </row>
    <row r="124" spans="1:7" x14ac:dyDescent="0.35">
      <c r="A124" s="117" t="str">
        <f t="shared" si="9"/>
        <v/>
      </c>
      <c r="B124" s="102" t="str">
        <f t="shared" si="10"/>
        <v/>
      </c>
      <c r="C124" s="91" t="str">
        <f t="shared" si="11"/>
        <v/>
      </c>
      <c r="D124" s="118" t="str">
        <f t="shared" si="12"/>
        <v/>
      </c>
      <c r="E124" s="118" t="str">
        <f t="shared" si="13"/>
        <v/>
      </c>
      <c r="F124" s="118" t="str">
        <f t="shared" si="14"/>
        <v/>
      </c>
      <c r="G124" s="91" t="str">
        <f t="shared" si="8"/>
        <v/>
      </c>
    </row>
    <row r="125" spans="1:7" x14ac:dyDescent="0.35">
      <c r="A125" s="117" t="str">
        <f t="shared" si="9"/>
        <v/>
      </c>
      <c r="B125" s="102" t="str">
        <f t="shared" si="10"/>
        <v/>
      </c>
      <c r="C125" s="91" t="str">
        <f t="shared" si="11"/>
        <v/>
      </c>
      <c r="D125" s="118" t="str">
        <f t="shared" si="12"/>
        <v/>
      </c>
      <c r="E125" s="118" t="str">
        <f t="shared" si="13"/>
        <v/>
      </c>
      <c r="F125" s="118" t="str">
        <f t="shared" si="14"/>
        <v/>
      </c>
      <c r="G125" s="91" t="str">
        <f t="shared" si="8"/>
        <v/>
      </c>
    </row>
    <row r="126" spans="1:7" x14ac:dyDescent="0.35">
      <c r="A126" s="117" t="str">
        <f t="shared" si="9"/>
        <v/>
      </c>
      <c r="B126" s="102" t="str">
        <f t="shared" si="10"/>
        <v/>
      </c>
      <c r="C126" s="91" t="str">
        <f t="shared" si="11"/>
        <v/>
      </c>
      <c r="D126" s="118" t="str">
        <f t="shared" si="12"/>
        <v/>
      </c>
      <c r="E126" s="118" t="str">
        <f t="shared" si="13"/>
        <v/>
      </c>
      <c r="F126" s="118" t="str">
        <f t="shared" si="14"/>
        <v/>
      </c>
      <c r="G126" s="91" t="str">
        <f t="shared" si="8"/>
        <v/>
      </c>
    </row>
    <row r="127" spans="1:7" x14ac:dyDescent="0.35">
      <c r="A127" s="117" t="str">
        <f t="shared" si="9"/>
        <v/>
      </c>
      <c r="B127" s="102" t="str">
        <f t="shared" si="10"/>
        <v/>
      </c>
      <c r="C127" s="91" t="str">
        <f t="shared" si="11"/>
        <v/>
      </c>
      <c r="D127" s="118" t="str">
        <f t="shared" si="12"/>
        <v/>
      </c>
      <c r="E127" s="118" t="str">
        <f t="shared" si="13"/>
        <v/>
      </c>
      <c r="F127" s="118" t="str">
        <f t="shared" si="14"/>
        <v/>
      </c>
      <c r="G127" s="91" t="str">
        <f t="shared" si="8"/>
        <v/>
      </c>
    </row>
    <row r="128" spans="1:7" x14ac:dyDescent="0.35">
      <c r="A128" s="117" t="str">
        <f t="shared" si="9"/>
        <v/>
      </c>
      <c r="B128" s="102" t="str">
        <f t="shared" si="10"/>
        <v/>
      </c>
      <c r="C128" s="91" t="str">
        <f t="shared" si="11"/>
        <v/>
      </c>
      <c r="D128" s="118" t="str">
        <f t="shared" si="12"/>
        <v/>
      </c>
      <c r="E128" s="118" t="str">
        <f t="shared" si="13"/>
        <v/>
      </c>
      <c r="F128" s="118" t="str">
        <f t="shared" si="14"/>
        <v/>
      </c>
      <c r="G128" s="91" t="str">
        <f t="shared" si="8"/>
        <v/>
      </c>
    </row>
    <row r="129" spans="1:7" x14ac:dyDescent="0.35">
      <c r="A129" s="117" t="str">
        <f t="shared" si="9"/>
        <v/>
      </c>
      <c r="B129" s="102" t="str">
        <f t="shared" si="10"/>
        <v/>
      </c>
      <c r="C129" s="91" t="str">
        <f t="shared" si="11"/>
        <v/>
      </c>
      <c r="D129" s="118" t="str">
        <f t="shared" si="12"/>
        <v/>
      </c>
      <c r="E129" s="118" t="str">
        <f t="shared" si="13"/>
        <v/>
      </c>
      <c r="F129" s="118" t="str">
        <f t="shared" si="14"/>
        <v/>
      </c>
      <c r="G129" s="91" t="str">
        <f t="shared" si="8"/>
        <v/>
      </c>
    </row>
    <row r="130" spans="1:7" x14ac:dyDescent="0.35">
      <c r="A130" s="117" t="str">
        <f t="shared" si="9"/>
        <v/>
      </c>
      <c r="B130" s="102" t="str">
        <f t="shared" si="10"/>
        <v/>
      </c>
      <c r="C130" s="91" t="str">
        <f t="shared" si="11"/>
        <v/>
      </c>
      <c r="D130" s="118" t="str">
        <f t="shared" si="12"/>
        <v/>
      </c>
      <c r="E130" s="118" t="str">
        <f t="shared" si="13"/>
        <v/>
      </c>
      <c r="F130" s="118" t="str">
        <f t="shared" si="14"/>
        <v/>
      </c>
      <c r="G130" s="91" t="str">
        <f t="shared" si="8"/>
        <v/>
      </c>
    </row>
    <row r="131" spans="1:7" x14ac:dyDescent="0.35">
      <c r="A131" s="117" t="str">
        <f t="shared" si="9"/>
        <v/>
      </c>
      <c r="B131" s="102" t="str">
        <f t="shared" si="10"/>
        <v/>
      </c>
      <c r="C131" s="91" t="str">
        <f t="shared" si="11"/>
        <v/>
      </c>
      <c r="D131" s="118" t="str">
        <f t="shared" si="12"/>
        <v/>
      </c>
      <c r="E131" s="118" t="str">
        <f t="shared" si="13"/>
        <v/>
      </c>
      <c r="F131" s="118" t="str">
        <f t="shared" si="14"/>
        <v/>
      </c>
      <c r="G131" s="91" t="str">
        <f t="shared" si="8"/>
        <v/>
      </c>
    </row>
    <row r="132" spans="1:7" x14ac:dyDescent="0.35">
      <c r="A132" s="117" t="str">
        <f t="shared" si="9"/>
        <v/>
      </c>
      <c r="B132" s="102" t="str">
        <f t="shared" si="10"/>
        <v/>
      </c>
      <c r="C132" s="91" t="str">
        <f t="shared" si="11"/>
        <v/>
      </c>
      <c r="D132" s="118" t="str">
        <f t="shared" si="12"/>
        <v/>
      </c>
      <c r="E132" s="118" t="str">
        <f t="shared" si="13"/>
        <v/>
      </c>
      <c r="F132" s="118" t="str">
        <f t="shared" si="14"/>
        <v/>
      </c>
      <c r="G132" s="91" t="str">
        <f t="shared" si="8"/>
        <v/>
      </c>
    </row>
    <row r="133" spans="1:7" x14ac:dyDescent="0.35">
      <c r="A133" s="117" t="str">
        <f t="shared" si="9"/>
        <v/>
      </c>
      <c r="B133" s="102" t="str">
        <f t="shared" si="10"/>
        <v/>
      </c>
      <c r="C133" s="91" t="str">
        <f t="shared" si="11"/>
        <v/>
      </c>
      <c r="D133" s="118" t="str">
        <f t="shared" si="12"/>
        <v/>
      </c>
      <c r="E133" s="118" t="str">
        <f t="shared" si="13"/>
        <v/>
      </c>
      <c r="F133" s="118" t="str">
        <f t="shared" si="14"/>
        <v/>
      </c>
      <c r="G133" s="91" t="str">
        <f t="shared" si="8"/>
        <v/>
      </c>
    </row>
    <row r="134" spans="1:7" x14ac:dyDescent="0.35">
      <c r="A134" s="117" t="str">
        <f t="shared" si="9"/>
        <v/>
      </c>
      <c r="B134" s="102" t="str">
        <f t="shared" si="10"/>
        <v/>
      </c>
      <c r="C134" s="91" t="str">
        <f t="shared" si="11"/>
        <v/>
      </c>
      <c r="D134" s="118" t="str">
        <f t="shared" si="12"/>
        <v/>
      </c>
      <c r="E134" s="118" t="str">
        <f t="shared" si="13"/>
        <v/>
      </c>
      <c r="F134" s="118" t="str">
        <f t="shared" si="14"/>
        <v/>
      </c>
      <c r="G134" s="91" t="str">
        <f t="shared" si="8"/>
        <v/>
      </c>
    </row>
    <row r="135" spans="1:7" x14ac:dyDescent="0.35">
      <c r="A135" s="117" t="str">
        <f t="shared" si="9"/>
        <v/>
      </c>
      <c r="B135" s="102" t="str">
        <f t="shared" si="10"/>
        <v/>
      </c>
      <c r="C135" s="91" t="str">
        <f t="shared" si="11"/>
        <v/>
      </c>
      <c r="D135" s="118" t="str">
        <f t="shared" si="12"/>
        <v/>
      </c>
      <c r="E135" s="118" t="str">
        <f t="shared" si="13"/>
        <v/>
      </c>
      <c r="F135" s="118" t="str">
        <f t="shared" si="14"/>
        <v/>
      </c>
      <c r="G135" s="91" t="str">
        <f t="shared" si="8"/>
        <v/>
      </c>
    </row>
    <row r="136" spans="1:7" x14ac:dyDescent="0.35">
      <c r="A136" s="117" t="str">
        <f t="shared" si="9"/>
        <v/>
      </c>
      <c r="B136" s="102" t="str">
        <f t="shared" si="10"/>
        <v/>
      </c>
      <c r="C136" s="91" t="str">
        <f t="shared" si="11"/>
        <v/>
      </c>
      <c r="D136" s="118" t="str">
        <f t="shared" si="12"/>
        <v/>
      </c>
      <c r="E136" s="118" t="str">
        <f t="shared" si="13"/>
        <v/>
      </c>
      <c r="F136" s="118" t="str">
        <f t="shared" si="14"/>
        <v/>
      </c>
      <c r="G136" s="91" t="str">
        <f t="shared" si="8"/>
        <v/>
      </c>
    </row>
    <row r="137" spans="1:7" x14ac:dyDescent="0.35">
      <c r="A137" s="117" t="str">
        <f t="shared" si="9"/>
        <v/>
      </c>
      <c r="B137" s="102" t="str">
        <f t="shared" si="10"/>
        <v/>
      </c>
      <c r="C137" s="91" t="str">
        <f t="shared" si="11"/>
        <v/>
      </c>
      <c r="D137" s="118" t="str">
        <f t="shared" si="12"/>
        <v/>
      </c>
      <c r="E137" s="118" t="str">
        <f t="shared" si="13"/>
        <v/>
      </c>
      <c r="F137" s="118" t="str">
        <f t="shared" si="14"/>
        <v/>
      </c>
      <c r="G137" s="91" t="str">
        <f t="shared" si="8"/>
        <v/>
      </c>
    </row>
    <row r="138" spans="1:7" x14ac:dyDescent="0.35">
      <c r="A138" s="117" t="str">
        <f t="shared" si="9"/>
        <v/>
      </c>
      <c r="B138" s="102" t="str">
        <f t="shared" si="10"/>
        <v/>
      </c>
      <c r="C138" s="91" t="str">
        <f t="shared" si="11"/>
        <v/>
      </c>
      <c r="D138" s="118" t="str">
        <f t="shared" si="12"/>
        <v/>
      </c>
      <c r="E138" s="118" t="str">
        <f t="shared" si="13"/>
        <v/>
      </c>
      <c r="F138" s="118" t="str">
        <f t="shared" si="14"/>
        <v/>
      </c>
      <c r="G138" s="91" t="str">
        <f t="shared" si="8"/>
        <v/>
      </c>
    </row>
    <row r="139" spans="1:7" x14ac:dyDescent="0.35">
      <c r="A139" s="117" t="str">
        <f t="shared" si="9"/>
        <v/>
      </c>
      <c r="B139" s="102" t="str">
        <f t="shared" si="10"/>
        <v/>
      </c>
      <c r="C139" s="91" t="str">
        <f t="shared" si="11"/>
        <v/>
      </c>
      <c r="D139" s="118" t="str">
        <f t="shared" si="12"/>
        <v/>
      </c>
      <c r="E139" s="118" t="str">
        <f t="shared" si="13"/>
        <v/>
      </c>
      <c r="F139" s="118" t="str">
        <f t="shared" si="14"/>
        <v/>
      </c>
      <c r="G139" s="91" t="str">
        <f t="shared" si="8"/>
        <v/>
      </c>
    </row>
    <row r="140" spans="1:7" x14ac:dyDescent="0.35">
      <c r="A140" s="117" t="str">
        <f t="shared" si="9"/>
        <v/>
      </c>
      <c r="B140" s="102" t="str">
        <f t="shared" si="10"/>
        <v/>
      </c>
      <c r="C140" s="91" t="str">
        <f t="shared" si="11"/>
        <v/>
      </c>
      <c r="D140" s="118" t="str">
        <f t="shared" si="12"/>
        <v/>
      </c>
      <c r="E140" s="118" t="str">
        <f t="shared" si="13"/>
        <v/>
      </c>
      <c r="F140" s="118" t="str">
        <f t="shared" si="14"/>
        <v/>
      </c>
      <c r="G140" s="91" t="str">
        <f t="shared" si="8"/>
        <v/>
      </c>
    </row>
    <row r="141" spans="1:7" x14ac:dyDescent="0.35">
      <c r="A141" s="117" t="str">
        <f t="shared" si="9"/>
        <v/>
      </c>
      <c r="B141" s="102" t="str">
        <f t="shared" si="10"/>
        <v/>
      </c>
      <c r="C141" s="91" t="str">
        <f t="shared" si="11"/>
        <v/>
      </c>
      <c r="D141" s="118" t="str">
        <f t="shared" si="12"/>
        <v/>
      </c>
      <c r="E141" s="118" t="str">
        <f t="shared" si="13"/>
        <v/>
      </c>
      <c r="F141" s="118" t="str">
        <f t="shared" si="14"/>
        <v/>
      </c>
      <c r="G141" s="91" t="str">
        <f t="shared" si="8"/>
        <v/>
      </c>
    </row>
    <row r="142" spans="1:7" x14ac:dyDescent="0.35">
      <c r="A142" s="117" t="str">
        <f t="shared" si="9"/>
        <v/>
      </c>
      <c r="B142" s="102" t="str">
        <f t="shared" si="10"/>
        <v/>
      </c>
      <c r="C142" s="91" t="str">
        <f t="shared" si="11"/>
        <v/>
      </c>
      <c r="D142" s="118" t="str">
        <f t="shared" si="12"/>
        <v/>
      </c>
      <c r="E142" s="118" t="str">
        <f t="shared" si="13"/>
        <v/>
      </c>
      <c r="F142" s="118" t="str">
        <f t="shared" si="14"/>
        <v/>
      </c>
      <c r="G142" s="91" t="str">
        <f t="shared" si="8"/>
        <v/>
      </c>
    </row>
    <row r="143" spans="1:7" x14ac:dyDescent="0.35">
      <c r="A143" s="117" t="str">
        <f t="shared" si="9"/>
        <v/>
      </c>
      <c r="B143" s="102" t="str">
        <f t="shared" si="10"/>
        <v/>
      </c>
      <c r="C143" s="91" t="str">
        <f t="shared" si="11"/>
        <v/>
      </c>
      <c r="D143" s="118" t="str">
        <f t="shared" si="12"/>
        <v/>
      </c>
      <c r="E143" s="118" t="str">
        <f t="shared" si="13"/>
        <v/>
      </c>
      <c r="F143" s="118" t="str">
        <f t="shared" si="14"/>
        <v/>
      </c>
      <c r="G143" s="91" t="str">
        <f t="shared" si="8"/>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295b89e-2911-42f0-a767-8ca596d6842f">
      <UserInfo>
        <DisplayName/>
        <AccountId xsi:nil="true"/>
        <AccountType/>
      </UserInfo>
    </SharedWithUsers>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5F25KTUSNP4X-205032580-151995</_dlc_DocId>
    <_dlc_DocIdUrl xmlns="d65e48b5-f38d-431e-9b4f-47403bf4583f">
      <Url>https://rkas.sharepoint.com/Kliendisuhted/_layouts/15/DocIdRedir.aspx?ID=5F25KTUSNP4X-205032580-151995</Url>
      <Description>5F25KTUSNP4X-205032580-151995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42187B-6458-451B-A77B-497FC5867A69}">
  <ds:schemaRefs>
    <ds:schemaRef ds:uri="http://schemas.microsoft.com/office/2006/metadata/properties"/>
    <ds:schemaRef ds:uri="http://schemas.microsoft.com/office/infopath/2007/PartnerControls"/>
    <ds:schemaRef ds:uri="4295b89e-2911-42f0-a767-8ca596d6842f"/>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42B61C6A-F77A-42CD-B142-63B53473B1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E5A9C0-54F7-49BB-A05F-488ED4AE1EA4}">
  <ds:schemaRefs>
    <ds:schemaRef ds:uri="http://schemas.microsoft.com/sharepoint/events"/>
  </ds:schemaRefs>
</ds:datastoreItem>
</file>

<file path=customXml/itemProps4.xml><?xml version="1.0" encoding="utf-8"?>
<ds:datastoreItem xmlns:ds="http://schemas.openxmlformats.org/officeDocument/2006/customXml" ds:itemID="{911D06FE-050A-4D83-BD1B-28A84B4401E3}">
  <ds:schemaRefs>
    <ds:schemaRef ds:uri="http://schemas.microsoft.com/office/2006/metadata/longProperties"/>
  </ds:schemaRefs>
</ds:datastoreItem>
</file>

<file path=customXml/itemProps5.xml><?xml version="1.0" encoding="utf-8"?>
<ds:datastoreItem xmlns:ds="http://schemas.openxmlformats.org/officeDocument/2006/customXml" ds:itemID="{147EDF3B-FAF7-4E09-B682-7194E56CA0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(2020 PP)</vt:lpstr>
      <vt:lpstr>Annuiteetgraafik (2021 PP)</vt:lpstr>
      <vt:lpstr>Annuiteetgraafik (2022 PP)</vt:lpstr>
      <vt:lpstr>Annuiteetgraafik (2023 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Kerli Kikojan</cp:lastModifiedBy>
  <cp:revision/>
  <dcterms:created xsi:type="dcterms:W3CDTF">2009-11-20T06:24:07Z</dcterms:created>
  <dcterms:modified xsi:type="dcterms:W3CDTF">2024-02-29T08:24:02Z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Kontrollitud">
    <vt:lpwstr/>
  </property>
  <property fmtid="{D5CDD505-2E9C-101B-9397-08002B2CF9AE}" pid="7" name="ContentTypeId">
    <vt:lpwstr>0x01010040C1E66C1C12A5448E2DE15E59C4812C</vt:lpwstr>
  </property>
  <property fmtid="{D5CDD505-2E9C-101B-9397-08002B2CF9AE}" pid="8" name="xd_Signature">
    <vt:lpwstr/>
  </property>
  <property fmtid="{D5CDD505-2E9C-101B-9397-08002B2CF9AE}" pid="9" name="display_urn:schemas-microsoft-com:office:office#Editor">
    <vt:lpwstr>Kristin Tamm</vt:lpwstr>
  </property>
  <property fmtid="{D5CDD505-2E9C-101B-9397-08002B2CF9AE}" pid="10" name="Order">
    <vt:lpwstr>5475300.00000000</vt:lpwstr>
  </property>
  <property fmtid="{D5CDD505-2E9C-101B-9397-08002B2CF9AE}" pid="11" name="ComplianceAssetId">
    <vt:lpwstr/>
  </property>
  <property fmtid="{D5CDD505-2E9C-101B-9397-08002B2CF9AE}" pid="12" name="TemplateUrl">
    <vt:lpwstr/>
  </property>
  <property fmtid="{D5CDD505-2E9C-101B-9397-08002B2CF9AE}" pid="13" name="xd_ProgID">
    <vt:lpwstr/>
  </property>
  <property fmtid="{D5CDD505-2E9C-101B-9397-08002B2CF9AE}" pid="14" name="_ExtendedDescription">
    <vt:lpwstr/>
  </property>
  <property fmtid="{D5CDD505-2E9C-101B-9397-08002B2CF9AE}" pid="15" name="SharedWithUsers">
    <vt:lpwstr/>
  </property>
  <property fmtid="{D5CDD505-2E9C-101B-9397-08002B2CF9AE}" pid="16" name="display_urn:schemas-microsoft-com:office:office#Author">
    <vt:lpwstr>Kristin Tamm</vt:lpwstr>
  </property>
  <property fmtid="{D5CDD505-2E9C-101B-9397-08002B2CF9AE}" pid="17" name="TriggerFlowInfo">
    <vt:lpwstr/>
  </property>
  <property fmtid="{D5CDD505-2E9C-101B-9397-08002B2CF9AE}" pid="18" name="MediaServiceImageTags">
    <vt:lpwstr/>
  </property>
  <property fmtid="{D5CDD505-2E9C-101B-9397-08002B2CF9AE}" pid="19" name="_dlc_DocIdItemGuid">
    <vt:lpwstr>179d5a07-0ce2-48cc-bc89-882fb2eec0cc</vt:lpwstr>
  </property>
</Properties>
</file>